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31530" windowHeight="23415" activeTab="0"/>
  </bookViews>
  <sheets>
    <sheet name="Read Me" sheetId="1" r:id="rId1"/>
    <sheet name="GPE" sheetId="2" r:id="rId2"/>
    <sheet name="Utility" sheetId="3" r:id="rId3"/>
    <sheet name="IState" sheetId="4" r:id="rId4"/>
    <sheet name="Econ 1" sheetId="5" r:id="rId5"/>
    <sheet name="Econ 2" sheetId="6" r:id="rId6"/>
    <sheet name="Econ 3" sheetId="7" r:id="rId7"/>
    <sheet name="Global" sheetId="8" r:id="rId8"/>
    <sheet name="Financial" sheetId="9" r:id="rId9"/>
  </sheets>
  <externalReferences>
    <externalReference r:id="rId12"/>
  </externalReferences>
  <definedNames>
    <definedName name="DT" localSheetId="5">'Econ 2'!$B$35</definedName>
    <definedName name="DT" localSheetId="6">'Econ 3'!$B$35</definedName>
    <definedName name="DT">'Econ 1'!$B$35</definedName>
    <definedName name="ICapital">'IState'!$D$38:$D$45</definedName>
    <definedName name="ISave">'IState'!$F$38:$F$65</definedName>
    <definedName name="IState">'IState'!$H$38:$M$68</definedName>
    <definedName name="ITerm">'IState'!$F$11</definedName>
    <definedName name="IUij">'Utility'!$G$37:$K$42</definedName>
    <definedName name="IVj">'IState'!$H$14:$M$14</definedName>
    <definedName name="K_1" localSheetId="5">'Econ 2'!$G$36</definedName>
    <definedName name="K_1" localSheetId="6">'Econ 3'!$G$36</definedName>
    <definedName name="K_1">'Econ 1'!$G$36</definedName>
    <definedName name="K_2" localSheetId="5">'Econ 2'!$G$37</definedName>
    <definedName name="K_2" localSheetId="6">'Econ 3'!$G$37</definedName>
    <definedName name="K_2">'Econ 1'!$G$37</definedName>
    <definedName name="K_3" localSheetId="5">'Econ 2'!$G$38</definedName>
    <definedName name="K_3" localSheetId="6">'Econ 3'!$G$38</definedName>
    <definedName name="K_3">'Econ 1'!$G$38</definedName>
    <definedName name="Sigma0">'[1]1 DT'!#REF!</definedName>
    <definedName name="Term" localSheetId="5">'Econ 2'!$X$25</definedName>
    <definedName name="Term" localSheetId="6">'Econ 3'!$X$25</definedName>
    <definedName name="Term">'Econ 1'!$X$25</definedName>
  </definedNames>
  <calcPr fullCalcOnLoad="1"/>
</workbook>
</file>

<file path=xl/sharedStrings.xml><?xml version="1.0" encoding="utf-8"?>
<sst xmlns="http://schemas.openxmlformats.org/spreadsheetml/2006/main" count="1763" uniqueCount="157">
  <si>
    <t>INTEREST</t>
  </si>
  <si>
    <t>RATE</t>
  </si>
  <si>
    <t xml:space="preserve"> -n</t>
  </si>
  <si>
    <t>TIME</t>
  </si>
  <si>
    <t>INVESTMENT</t>
  </si>
  <si>
    <t>SIMULATE UNTIL</t>
  </si>
  <si>
    <t>TERM</t>
  </si>
  <si>
    <t>(YRS)</t>
  </si>
  <si>
    <t>Economy #1:</t>
  </si>
  <si>
    <t>VALUE</t>
  </si>
  <si>
    <t>CAPITAL</t>
  </si>
  <si>
    <t>GENERAL</t>
  </si>
  <si>
    <t>NON_DUR</t>
  </si>
  <si>
    <t>BOURGS</t>
  </si>
  <si>
    <t>PRLTRT</t>
  </si>
  <si>
    <t>Physical I/O:</t>
  </si>
  <si>
    <t xml:space="preserve">  + XPT / - MPT</t>
  </si>
  <si>
    <t>0</t>
  </si>
  <si>
    <t>1</t>
  </si>
  <si>
    <t>L</t>
  </si>
  <si>
    <t>N</t>
  </si>
  <si>
    <t>2</t>
  </si>
  <si>
    <t>3</t>
  </si>
  <si>
    <t>Prices &amp; Values:</t>
  </si>
  <si>
    <r>
      <t>&lt;</t>
    </r>
    <r>
      <rPr>
        <b/>
        <sz val="9"/>
        <color indexed="16"/>
        <rFont val="Arial"/>
        <family val="2"/>
      </rPr>
      <t xml:space="preserve"> Prices</t>
    </r>
  </si>
  <si>
    <t>Utility Parameters:</t>
  </si>
  <si>
    <t>h</t>
  </si>
  <si>
    <t>u</t>
  </si>
  <si>
    <t>State Variables:</t>
  </si>
  <si>
    <t>k</t>
  </si>
  <si>
    <t>g</t>
  </si>
  <si>
    <t>A</t>
  </si>
  <si>
    <t>B</t>
  </si>
  <si>
    <t>C</t>
  </si>
  <si>
    <t>U</t>
  </si>
  <si>
    <t>MCP</t>
  </si>
  <si>
    <t>r</t>
  </si>
  <si>
    <t>R</t>
  </si>
  <si>
    <t>Investment</t>
  </si>
  <si>
    <t>Saving</t>
  </si>
  <si>
    <t>H</t>
  </si>
  <si>
    <r>
      <t xml:space="preserve">OUTPUT ( </t>
    </r>
    <r>
      <rPr>
        <b/>
        <sz val="8"/>
        <color indexed="16"/>
        <rFont val="Symbol"/>
        <family val="1"/>
      </rPr>
      <t xml:space="preserve">- </t>
    </r>
    <r>
      <rPr>
        <b/>
        <sz val="8"/>
        <color indexed="16"/>
        <rFont val="Arial"/>
        <family val="2"/>
      </rPr>
      <t>)</t>
    </r>
  </si>
  <si>
    <r>
      <t xml:space="preserve">( </t>
    </r>
    <r>
      <rPr>
        <b/>
        <sz val="8"/>
        <color indexed="16"/>
        <rFont val="Symbol"/>
        <family val="1"/>
      </rPr>
      <t xml:space="preserve">- </t>
    </r>
    <r>
      <rPr>
        <b/>
        <sz val="8"/>
        <color indexed="16"/>
        <rFont val="Arial"/>
        <family val="2"/>
      </rPr>
      <t>) OUTPUT</t>
    </r>
  </si>
  <si>
    <t>Economy #2:</t>
  </si>
  <si>
    <t>Economy #3:</t>
  </si>
  <si>
    <t>www.sfecon.com</t>
  </si>
  <si>
    <t>Interest rate</t>
  </si>
  <si>
    <t>Prices</t>
  </si>
  <si>
    <t>Investment Fractions</t>
  </si>
  <si>
    <t>Commodities' Turnover Fractions, dimensionless / year</t>
  </si>
  <si>
    <t>Investment Term</t>
  </si>
  <si>
    <t>yrs.</t>
  </si>
  <si>
    <t>n</t>
  </si>
  <si>
    <t>z</t>
  </si>
  <si>
    <t>Global Economy</t>
  </si>
  <si>
    <t>Supply:</t>
  </si>
  <si>
    <t>GLOBAL</t>
  </si>
  <si>
    <t>ECONOMY 1</t>
  </si>
  <si>
    <t>ECONOMY 2</t>
  </si>
  <si>
    <t>ECONOMY 3</t>
  </si>
  <si>
    <t>Demand:</t>
  </si>
  <si>
    <t>Exports:</t>
  </si>
  <si>
    <t>Balance:</t>
  </si>
  <si>
    <t>Market:</t>
  </si>
  <si>
    <t>Prices:</t>
  </si>
  <si>
    <t>Z:</t>
  </si>
  <si>
    <t>Turnover Fractions:</t>
  </si>
  <si>
    <t>(IN NATIVE CURRENCY UNITS PER YEAR)</t>
  </si>
  <si>
    <t>DIVIDENDS</t>
  </si>
  <si>
    <t>NET CASH</t>
  </si>
  <si>
    <t>MATURING</t>
  </si>
  <si>
    <t>SAVINGS</t>
  </si>
  <si>
    <t>ACCOUNTS</t>
  </si>
  <si>
    <t>GENERATED</t>
  </si>
  <si>
    <t>RECEIVED</t>
  </si>
  <si>
    <t>FLOWS</t>
  </si>
  <si>
    <t>INVESTMENTS</t>
  </si>
  <si>
    <t>BALANCES</t>
  </si>
  <si>
    <t>b</t>
  </si>
  <si>
    <t>q</t>
  </si>
  <si>
    <t>Q</t>
  </si>
  <si>
    <t xml:space="preserve">This workbook embodies a certain SFEcon theory of economic adjustment </t>
  </si>
  <si>
    <t>(IN NATIVE CURRENCY UNITS &amp; UNITS PER YEAR)</t>
  </si>
  <si>
    <t>€/year</t>
  </si>
  <si>
    <t>$/year</t>
  </si>
  <si>
    <t>¥/year</t>
  </si>
  <si>
    <t>leverage</t>
  </si>
  <si>
    <t xml:space="preserve">The theory exercised here is challenging. Understanding what this program </t>
  </si>
  <si>
    <t>If tutoring is required, please contact:</t>
  </si>
  <si>
    <t>explicated at:</t>
  </si>
  <si>
    <t>inquiries@sfecon.com</t>
  </si>
  <si>
    <r>
      <t>S</t>
    </r>
    <r>
      <rPr>
        <b/>
        <sz val="10"/>
        <color indexed="16"/>
        <rFont val="MS Sans Serif"/>
        <family val="2"/>
      </rPr>
      <t xml:space="preserve"> &gt;</t>
    </r>
  </si>
  <si>
    <r>
      <t>D</t>
    </r>
    <r>
      <rPr>
        <b/>
        <sz val="10"/>
        <color indexed="16"/>
        <rFont val="MS Sans Serif"/>
        <family val="2"/>
      </rPr>
      <t xml:space="preserve"> &gt;</t>
    </r>
  </si>
  <si>
    <r>
      <t>X</t>
    </r>
    <r>
      <rPr>
        <b/>
        <sz val="10"/>
        <color indexed="16"/>
        <rFont val="MS Sans Serif"/>
        <family val="2"/>
      </rPr>
      <t xml:space="preserve"> &gt;</t>
    </r>
  </si>
  <si>
    <r>
      <t xml:space="preserve">S </t>
    </r>
    <r>
      <rPr>
        <b/>
        <sz val="12"/>
        <color indexed="16"/>
        <rFont val="Symbol"/>
        <family val="1"/>
      </rPr>
      <t>-</t>
    </r>
    <r>
      <rPr>
        <b/>
        <sz val="10"/>
        <color indexed="16"/>
        <rFont val="Arial"/>
        <family val="2"/>
      </rPr>
      <t xml:space="preserve"> D </t>
    </r>
    <r>
      <rPr>
        <b/>
        <sz val="12"/>
        <color indexed="16"/>
        <rFont val="Symbol"/>
        <family val="1"/>
      </rPr>
      <t>-</t>
    </r>
    <r>
      <rPr>
        <b/>
        <sz val="10"/>
        <color indexed="16"/>
        <rFont val="Arial"/>
        <family val="2"/>
      </rPr>
      <t xml:space="preserve"> X</t>
    </r>
    <r>
      <rPr>
        <b/>
        <sz val="10"/>
        <color indexed="16"/>
        <rFont val="MS Sans Serif"/>
        <family val="2"/>
      </rPr>
      <t xml:space="preserve"> &gt;</t>
    </r>
  </si>
  <si>
    <r>
      <t>Mkt</t>
    </r>
    <r>
      <rPr>
        <b/>
        <sz val="10"/>
        <color indexed="16"/>
        <rFont val="MS Sans Serif"/>
        <family val="2"/>
      </rPr>
      <t xml:space="preserve"> &gt;</t>
    </r>
  </si>
  <si>
    <r>
      <t>P</t>
    </r>
    <r>
      <rPr>
        <b/>
        <sz val="10"/>
        <color indexed="16"/>
        <rFont val="MS Sans Serif"/>
        <family val="2"/>
      </rPr>
      <t xml:space="preserve"> &gt;</t>
    </r>
  </si>
  <si>
    <r>
      <t>Z</t>
    </r>
    <r>
      <rPr>
        <b/>
        <sz val="10"/>
        <color indexed="16"/>
        <rFont val="MS Sans Serif"/>
        <family val="2"/>
      </rPr>
      <t xml:space="preserve"> &gt;</t>
    </r>
  </si>
  <si>
    <r>
      <t>V</t>
    </r>
    <r>
      <rPr>
        <b/>
        <sz val="10"/>
        <color indexed="16"/>
        <rFont val="MS Sans Serif"/>
        <family val="2"/>
      </rPr>
      <t xml:space="preserve"> &gt;</t>
    </r>
  </si>
  <si>
    <r>
      <t>P</t>
    </r>
    <r>
      <rPr>
        <b/>
        <vertAlign val="subscript"/>
        <sz val="10"/>
        <color indexed="17"/>
        <rFont val="Arial"/>
        <family val="2"/>
      </rPr>
      <t>01</t>
    </r>
    <r>
      <rPr>
        <b/>
        <sz val="10"/>
        <color indexed="17"/>
        <rFont val="MS Sans Serif"/>
        <family val="2"/>
      </rPr>
      <t xml:space="preserve"> &gt; </t>
    </r>
  </si>
  <si>
    <r>
      <t xml:space="preserve"> -n </t>
    </r>
    <r>
      <rPr>
        <b/>
        <sz val="10"/>
        <color indexed="16"/>
        <rFont val="MS Sans Serif"/>
        <family val="2"/>
      </rPr>
      <t xml:space="preserve">&gt; </t>
    </r>
  </si>
  <si>
    <r>
      <t>Term</t>
    </r>
    <r>
      <rPr>
        <b/>
        <sz val="10"/>
        <color indexed="16"/>
        <rFont val="MS Sans Serif"/>
        <family val="2"/>
      </rPr>
      <t xml:space="preserve"> &gt; </t>
    </r>
  </si>
  <si>
    <r>
      <t>k</t>
    </r>
    <r>
      <rPr>
        <b/>
        <sz val="10"/>
        <color indexed="17"/>
        <rFont val="Arial"/>
        <family val="2"/>
      </rPr>
      <t>,</t>
    </r>
    <r>
      <rPr>
        <b/>
        <sz val="12"/>
        <color indexed="17"/>
        <rFont val="Symbol"/>
        <family val="1"/>
      </rPr>
      <t xml:space="preserve"> </t>
    </r>
    <r>
      <rPr>
        <b/>
        <sz val="10"/>
        <color indexed="17"/>
        <rFont val="Arial"/>
        <family val="0"/>
      </rPr>
      <t>$</t>
    </r>
  </si>
  <si>
    <r>
      <t>e (-)</t>
    </r>
    <r>
      <rPr>
        <b/>
        <sz val="10"/>
        <color indexed="17"/>
        <rFont val="Arial"/>
        <family val="2"/>
      </rPr>
      <t xml:space="preserve">, </t>
    </r>
    <r>
      <rPr>
        <b/>
        <sz val="10"/>
        <color indexed="17"/>
        <rFont val="Arial"/>
        <family val="0"/>
      </rPr>
      <t>$</t>
    </r>
    <r>
      <rPr>
        <b/>
        <sz val="10"/>
        <color indexed="17"/>
        <rFont val="Arial"/>
        <family val="2"/>
      </rPr>
      <t>/yr</t>
    </r>
  </si>
  <si>
    <r>
      <t>e (+)</t>
    </r>
    <r>
      <rPr>
        <b/>
        <sz val="10"/>
        <color indexed="17"/>
        <rFont val="Arial"/>
        <family val="2"/>
      </rPr>
      <t xml:space="preserve">, </t>
    </r>
    <r>
      <rPr>
        <b/>
        <sz val="10"/>
        <color indexed="17"/>
        <rFont val="Arial"/>
        <family val="0"/>
      </rPr>
      <t>$</t>
    </r>
    <r>
      <rPr>
        <b/>
        <sz val="10"/>
        <color indexed="17"/>
        <rFont val="Arial"/>
        <family val="2"/>
      </rPr>
      <t>/yr</t>
    </r>
  </si>
  <si>
    <r>
      <t>-r</t>
    </r>
    <r>
      <rPr>
        <b/>
        <sz val="10"/>
        <color indexed="17"/>
        <rFont val="Arial"/>
        <family val="2"/>
      </rPr>
      <t xml:space="preserve">, </t>
    </r>
    <r>
      <rPr>
        <b/>
        <sz val="10"/>
        <color indexed="17"/>
        <rFont val="Arial"/>
        <family val="0"/>
      </rPr>
      <t>$/yr</t>
    </r>
  </si>
  <si>
    <r>
      <t>g</t>
    </r>
    <r>
      <rPr>
        <b/>
        <sz val="12"/>
        <color indexed="17"/>
        <rFont val="Arial"/>
        <family val="2"/>
      </rPr>
      <t>/</t>
    </r>
    <r>
      <rPr>
        <b/>
        <sz val="10"/>
        <color indexed="17"/>
        <rFont val="Arial"/>
        <family val="2"/>
      </rPr>
      <t xml:space="preserve">T, </t>
    </r>
    <r>
      <rPr>
        <b/>
        <sz val="10"/>
        <color indexed="17"/>
        <rFont val="Arial"/>
        <family val="0"/>
      </rPr>
      <t>$</t>
    </r>
    <r>
      <rPr>
        <b/>
        <sz val="10"/>
        <color indexed="17"/>
        <rFont val="Arial"/>
        <family val="2"/>
      </rPr>
      <t>/yr</t>
    </r>
  </si>
  <si>
    <r>
      <t>g</t>
    </r>
    <r>
      <rPr>
        <b/>
        <sz val="10"/>
        <color indexed="17"/>
        <rFont val="Arial"/>
        <family val="2"/>
      </rPr>
      <t>,</t>
    </r>
    <r>
      <rPr>
        <b/>
        <sz val="12"/>
        <color indexed="17"/>
        <rFont val="Symbol"/>
        <family val="1"/>
      </rPr>
      <t xml:space="preserve"> </t>
    </r>
    <r>
      <rPr>
        <b/>
        <sz val="10"/>
        <color indexed="17"/>
        <rFont val="Arial"/>
        <family val="0"/>
      </rPr>
      <t>$</t>
    </r>
  </si>
  <si>
    <r>
      <t>P</t>
    </r>
    <r>
      <rPr>
        <b/>
        <vertAlign val="subscript"/>
        <sz val="10"/>
        <color indexed="19"/>
        <rFont val="Arial"/>
        <family val="2"/>
      </rPr>
      <t>02</t>
    </r>
    <r>
      <rPr>
        <b/>
        <sz val="10"/>
        <color indexed="19"/>
        <rFont val="MS Sans Serif"/>
        <family val="2"/>
      </rPr>
      <t xml:space="preserve"> &gt; </t>
    </r>
  </si>
  <si>
    <r>
      <t>k</t>
    </r>
    <r>
      <rPr>
        <b/>
        <sz val="10"/>
        <color indexed="19"/>
        <rFont val="Arial"/>
        <family val="2"/>
      </rPr>
      <t>,</t>
    </r>
    <r>
      <rPr>
        <b/>
        <sz val="12"/>
        <color indexed="19"/>
        <rFont val="Symbol"/>
        <family val="1"/>
      </rPr>
      <t xml:space="preserve"> </t>
    </r>
    <r>
      <rPr>
        <b/>
        <sz val="10"/>
        <color indexed="19"/>
        <rFont val="Arial"/>
        <family val="0"/>
      </rPr>
      <t>¥</t>
    </r>
  </si>
  <si>
    <r>
      <t>e (-)</t>
    </r>
    <r>
      <rPr>
        <b/>
        <sz val="10"/>
        <color indexed="19"/>
        <rFont val="Arial"/>
        <family val="2"/>
      </rPr>
      <t xml:space="preserve">, </t>
    </r>
    <r>
      <rPr>
        <b/>
        <sz val="10"/>
        <color indexed="19"/>
        <rFont val="Arial"/>
        <family val="0"/>
      </rPr>
      <t>¥</t>
    </r>
    <r>
      <rPr>
        <b/>
        <sz val="10"/>
        <color indexed="19"/>
        <rFont val="Arial"/>
        <family val="2"/>
      </rPr>
      <t>/yr</t>
    </r>
  </si>
  <si>
    <r>
      <t>e (+)</t>
    </r>
    <r>
      <rPr>
        <b/>
        <sz val="10"/>
        <color indexed="19"/>
        <rFont val="Arial"/>
        <family val="2"/>
      </rPr>
      <t xml:space="preserve">, </t>
    </r>
    <r>
      <rPr>
        <b/>
        <sz val="10"/>
        <color indexed="19"/>
        <rFont val="Arial"/>
        <family val="0"/>
      </rPr>
      <t>¥</t>
    </r>
    <r>
      <rPr>
        <b/>
        <sz val="10"/>
        <color indexed="19"/>
        <rFont val="Arial"/>
        <family val="2"/>
      </rPr>
      <t>/yr</t>
    </r>
  </si>
  <si>
    <r>
      <t>-r</t>
    </r>
    <r>
      <rPr>
        <b/>
        <sz val="10"/>
        <color indexed="19"/>
        <rFont val="Arial"/>
        <family val="2"/>
      </rPr>
      <t xml:space="preserve">, </t>
    </r>
    <r>
      <rPr>
        <b/>
        <sz val="10"/>
        <color indexed="19"/>
        <rFont val="Arial"/>
        <family val="0"/>
      </rPr>
      <t>¥/yr</t>
    </r>
  </si>
  <si>
    <r>
      <t>g</t>
    </r>
    <r>
      <rPr>
        <b/>
        <sz val="12"/>
        <color indexed="19"/>
        <rFont val="Arial"/>
        <family val="2"/>
      </rPr>
      <t>/</t>
    </r>
    <r>
      <rPr>
        <b/>
        <sz val="10"/>
        <color indexed="19"/>
        <rFont val="Arial"/>
        <family val="2"/>
      </rPr>
      <t xml:space="preserve">T, </t>
    </r>
    <r>
      <rPr>
        <b/>
        <sz val="10"/>
        <color indexed="19"/>
        <rFont val="Arial"/>
        <family val="0"/>
      </rPr>
      <t>¥</t>
    </r>
    <r>
      <rPr>
        <b/>
        <sz val="10"/>
        <color indexed="19"/>
        <rFont val="Arial"/>
        <family val="2"/>
      </rPr>
      <t>/yr</t>
    </r>
  </si>
  <si>
    <r>
      <t>g</t>
    </r>
    <r>
      <rPr>
        <b/>
        <sz val="10"/>
        <color indexed="19"/>
        <rFont val="Arial"/>
        <family val="2"/>
      </rPr>
      <t>,</t>
    </r>
    <r>
      <rPr>
        <b/>
        <sz val="12"/>
        <color indexed="19"/>
        <rFont val="Symbol"/>
        <family val="1"/>
      </rPr>
      <t xml:space="preserve"> </t>
    </r>
    <r>
      <rPr>
        <b/>
        <sz val="10"/>
        <color indexed="19"/>
        <rFont val="Arial"/>
        <family val="0"/>
      </rPr>
      <t>¥</t>
    </r>
  </si>
  <si>
    <r>
      <t>G</t>
    </r>
    <r>
      <rPr>
        <b/>
        <sz val="10"/>
        <color indexed="55"/>
        <rFont val="Arial"/>
        <family val="2"/>
      </rPr>
      <t>/year</t>
    </r>
  </si>
  <si>
    <r>
      <t>G</t>
    </r>
    <r>
      <rPr>
        <b/>
        <sz val="10"/>
        <color indexed="58"/>
        <rFont val="Arial"/>
        <family val="2"/>
      </rPr>
      <t>/year</t>
    </r>
  </si>
  <si>
    <r>
      <t>P</t>
    </r>
    <r>
      <rPr>
        <b/>
        <vertAlign val="subscript"/>
        <sz val="10"/>
        <color indexed="48"/>
        <rFont val="Arial"/>
        <family val="2"/>
      </rPr>
      <t>03</t>
    </r>
    <r>
      <rPr>
        <b/>
        <sz val="10"/>
        <color indexed="48"/>
        <rFont val="MS Sans Serif"/>
        <family val="2"/>
      </rPr>
      <t xml:space="preserve"> &gt; </t>
    </r>
  </si>
  <si>
    <r>
      <t>k</t>
    </r>
    <r>
      <rPr>
        <b/>
        <sz val="10"/>
        <color indexed="48"/>
        <rFont val="Arial"/>
        <family val="2"/>
      </rPr>
      <t>,</t>
    </r>
    <r>
      <rPr>
        <b/>
        <sz val="12"/>
        <color indexed="48"/>
        <rFont val="Symbol"/>
        <family val="1"/>
      </rPr>
      <t xml:space="preserve"> </t>
    </r>
    <r>
      <rPr>
        <b/>
        <sz val="10"/>
        <color indexed="48"/>
        <rFont val="Arial"/>
        <family val="2"/>
      </rPr>
      <t>€</t>
    </r>
  </si>
  <si>
    <r>
      <t>e (-)</t>
    </r>
    <r>
      <rPr>
        <b/>
        <sz val="10"/>
        <color indexed="48"/>
        <rFont val="Arial"/>
        <family val="2"/>
      </rPr>
      <t xml:space="preserve">, </t>
    </r>
    <r>
      <rPr>
        <b/>
        <sz val="10"/>
        <color indexed="48"/>
        <rFont val="Arial"/>
        <family val="0"/>
      </rPr>
      <t>€</t>
    </r>
    <r>
      <rPr>
        <b/>
        <sz val="10"/>
        <color indexed="48"/>
        <rFont val="Arial"/>
        <family val="2"/>
      </rPr>
      <t>/yr</t>
    </r>
  </si>
  <si>
    <r>
      <t>e (+)</t>
    </r>
    <r>
      <rPr>
        <b/>
        <sz val="10"/>
        <color indexed="48"/>
        <rFont val="Arial"/>
        <family val="2"/>
      </rPr>
      <t xml:space="preserve">, </t>
    </r>
    <r>
      <rPr>
        <b/>
        <sz val="10"/>
        <color indexed="48"/>
        <rFont val="Arial"/>
        <family val="0"/>
      </rPr>
      <t>€</t>
    </r>
    <r>
      <rPr>
        <b/>
        <sz val="10"/>
        <color indexed="48"/>
        <rFont val="Arial"/>
        <family val="2"/>
      </rPr>
      <t>/yr</t>
    </r>
  </si>
  <si>
    <r>
      <t>-r</t>
    </r>
    <r>
      <rPr>
        <b/>
        <sz val="10"/>
        <color indexed="48"/>
        <rFont val="Arial"/>
        <family val="2"/>
      </rPr>
      <t xml:space="preserve">, </t>
    </r>
    <r>
      <rPr>
        <b/>
        <sz val="10"/>
        <color indexed="48"/>
        <rFont val="Arial"/>
        <family val="0"/>
      </rPr>
      <t>€/yr</t>
    </r>
  </si>
  <si>
    <r>
      <t>g</t>
    </r>
    <r>
      <rPr>
        <b/>
        <sz val="12"/>
        <color indexed="48"/>
        <rFont val="Arial"/>
        <family val="2"/>
      </rPr>
      <t>/</t>
    </r>
    <r>
      <rPr>
        <b/>
        <sz val="10"/>
        <color indexed="48"/>
        <rFont val="Arial"/>
        <family val="2"/>
      </rPr>
      <t xml:space="preserve">T, </t>
    </r>
    <r>
      <rPr>
        <b/>
        <sz val="10"/>
        <color indexed="48"/>
        <rFont val="Arial"/>
        <family val="0"/>
      </rPr>
      <t>€</t>
    </r>
    <r>
      <rPr>
        <b/>
        <sz val="10"/>
        <color indexed="48"/>
        <rFont val="Arial"/>
        <family val="2"/>
      </rPr>
      <t>/yr</t>
    </r>
  </si>
  <si>
    <r>
      <t>g</t>
    </r>
    <r>
      <rPr>
        <b/>
        <sz val="10"/>
        <color indexed="48"/>
        <rFont val="Arial"/>
        <family val="2"/>
      </rPr>
      <t>,</t>
    </r>
    <r>
      <rPr>
        <b/>
        <sz val="12"/>
        <color indexed="48"/>
        <rFont val="Symbol"/>
        <family val="1"/>
      </rPr>
      <t xml:space="preserve"> </t>
    </r>
    <r>
      <rPr>
        <b/>
        <sz val="10"/>
        <color indexed="48"/>
        <rFont val="Arial"/>
        <family val="2"/>
      </rPr>
      <t>€</t>
    </r>
  </si>
  <si>
    <t>Financial Stocks and Flows:</t>
  </si>
  <si>
    <t xml:space="preserve">+ XPT; </t>
  </si>
  <si>
    <t xml:space="preserve"> - MPT</t>
  </si>
  <si>
    <t xml:space="preserve">Experimenters are invited to change </t>
  </si>
  <si>
    <t>appears within the marquee.</t>
  </si>
  <si>
    <t>P</t>
  </si>
  <si>
    <t>PR</t>
  </si>
  <si>
    <t>on asset</t>
  </si>
  <si>
    <t>turnover</t>
  </si>
  <si>
    <r>
      <t xml:space="preserve">any data set in </t>
    </r>
    <r>
      <rPr>
        <b/>
        <sz val="12"/>
        <color indexed="10"/>
        <rFont val="Arial"/>
        <family val="2"/>
      </rPr>
      <t>red</t>
    </r>
    <r>
      <rPr>
        <b/>
        <sz val="12"/>
        <rFont val="Arial"/>
        <family val="2"/>
      </rPr>
      <t xml:space="preserve"> type that</t>
    </r>
  </si>
  <si>
    <r>
      <t xml:space="preserve">% return </t>
    </r>
    <r>
      <rPr>
        <b/>
        <sz val="10"/>
        <color indexed="16"/>
        <rFont val="MS Sans Serif"/>
        <family val="2"/>
      </rPr>
      <t xml:space="preserve"> &gt;</t>
    </r>
  </si>
  <si>
    <t>Sectors' Production and Utility Tradeoffs, physical units/year</t>
  </si>
  <si>
    <t>E</t>
  </si>
  <si>
    <t>NPV</t>
  </si>
  <si>
    <t>V</t>
  </si>
  <si>
    <t>e -</t>
  </si>
  <si>
    <t>e +</t>
  </si>
  <si>
    <r>
      <t>(1</t>
    </r>
    <r>
      <rPr>
        <b/>
        <sz val="12"/>
        <color indexed="16"/>
        <rFont val="Symbol"/>
        <family val="1"/>
      </rPr>
      <t>-</t>
    </r>
    <r>
      <rPr>
        <b/>
        <sz val="10"/>
        <color indexed="16"/>
        <rFont val="Arial"/>
        <family val="2"/>
      </rPr>
      <t>1/</t>
    </r>
    <r>
      <rPr>
        <b/>
        <sz val="8"/>
        <color indexed="16"/>
        <rFont val="Arial"/>
        <family val="2"/>
      </rPr>
      <t>NPV</t>
    </r>
    <r>
      <rPr>
        <b/>
        <sz val="10"/>
        <color indexed="16"/>
        <rFont val="Arial"/>
        <family val="2"/>
      </rPr>
      <t xml:space="preserve">)/T  </t>
    </r>
  </si>
  <si>
    <t>General Price Equilibrium</t>
  </si>
  <si>
    <r>
      <t xml:space="preserve"> </t>
    </r>
    <r>
      <rPr>
        <b/>
        <u val="single"/>
        <sz val="12"/>
        <rFont val="Arial"/>
        <family val="2"/>
      </rPr>
      <t xml:space="preserve"> Financial Discriminants:</t>
    </r>
  </si>
  <si>
    <t>does requires access to the companion.pdf available at:</t>
  </si>
  <si>
    <r>
      <t xml:space="preserve">-k/g </t>
    </r>
    <r>
      <rPr>
        <b/>
        <sz val="10"/>
        <color indexed="17"/>
        <rFont val="MS Sans Serif"/>
        <family val="2"/>
      </rPr>
      <t xml:space="preserve">&gt; </t>
    </r>
  </si>
  <si>
    <r>
      <t xml:space="preserve">-k/g </t>
    </r>
    <r>
      <rPr>
        <b/>
        <sz val="10"/>
        <color indexed="19"/>
        <rFont val="MS Sans Serif"/>
        <family val="2"/>
      </rPr>
      <t xml:space="preserve">&gt; </t>
    </r>
  </si>
  <si>
    <r>
      <t xml:space="preserve">-k/g </t>
    </r>
    <r>
      <rPr>
        <b/>
        <sz val="10"/>
        <color indexed="48"/>
        <rFont val="MS Sans Serif"/>
        <family val="2"/>
      </rPr>
      <t xml:space="preserve">&gt; </t>
    </r>
  </si>
  <si>
    <t>u + e</t>
  </si>
  <si>
    <t>It can be downloaded from the EXEMPLARS page at sfecon.com.</t>
  </si>
  <si>
    <t xml:space="preserve">It contains VBasic programs that will alert anti-virus software. </t>
  </si>
  <si>
    <t xml:space="preserve">The workbook is written Excel 2003. </t>
  </si>
  <si>
    <t>Upon opening the workbook, your 'security setting' must</t>
  </si>
  <si>
    <t>be no highter than 'medium' when the workbook us loaded,</t>
  </si>
  <si>
    <t>and macros must be 'enabled' in order to run the program.</t>
  </si>
  <si>
    <t>Essentially the same workbook is also available in Excel 2013.</t>
  </si>
  <si>
    <t>http://www.sfecon.com/Economic%20Calculation.pdf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</si>
</sst>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00_)"/>
    <numFmt numFmtId="167" formatCode="0.00_)"/>
    <numFmt numFmtId="168" formatCode="0.0000000000000E+00"/>
    <numFmt numFmtId="169" formatCode="0.0"/>
    <numFmt numFmtId="170" formatCode="0.0000_);\(0.0000\)"/>
    <numFmt numFmtId="171" formatCode="0.000_);\(0.000\)"/>
    <numFmt numFmtId="172" formatCode="0.0%"/>
    <numFmt numFmtId="173" formatCode="0.0_)"/>
    <numFmt numFmtId="174" formatCode="0.0000"/>
    <numFmt numFmtId="175" formatCode="0.000"/>
    <numFmt numFmtId="176" formatCode="0.000_)"/>
  </numFmts>
  <fonts count="79">
    <font>
      <sz val="10"/>
      <name val="Arial"/>
      <family val="0"/>
    </font>
    <font>
      <b/>
      <sz val="8"/>
      <color indexed="16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2"/>
      <color indexed="16"/>
      <name val="Symbol"/>
      <family val="1"/>
    </font>
    <font>
      <b/>
      <u val="single"/>
      <sz val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MS Sans Serif"/>
      <family val="2"/>
    </font>
    <font>
      <b/>
      <sz val="10"/>
      <color indexed="16"/>
      <name val="MS Sans Serif"/>
      <family val="2"/>
    </font>
    <font>
      <b/>
      <sz val="9"/>
      <color indexed="16"/>
      <name val="Arial"/>
      <family val="2"/>
    </font>
    <font>
      <b/>
      <sz val="10"/>
      <color indexed="58"/>
      <name val="Arial"/>
      <family val="2"/>
    </font>
    <font>
      <b/>
      <sz val="10"/>
      <color indexed="16"/>
      <name val="Arial"/>
      <family val="2"/>
    </font>
    <font>
      <sz val="10"/>
      <color indexed="12"/>
      <name val="Arial"/>
      <family val="2"/>
    </font>
    <font>
      <b/>
      <sz val="12"/>
      <color indexed="17"/>
      <name val="Symbol"/>
      <family val="1"/>
    </font>
    <font>
      <sz val="8"/>
      <name val="Arial"/>
      <family val="0"/>
    </font>
    <font>
      <sz val="10"/>
      <name val="Courier New"/>
      <family val="3"/>
    </font>
    <font>
      <b/>
      <sz val="8"/>
      <color indexed="16"/>
      <name val="Symbol"/>
      <family val="1"/>
    </font>
    <font>
      <b/>
      <sz val="12"/>
      <color indexed="19"/>
      <name val="Symbol"/>
      <family val="1"/>
    </font>
    <font>
      <b/>
      <sz val="10"/>
      <color indexed="19"/>
      <name val="Arial"/>
      <family val="2"/>
    </font>
    <font>
      <sz val="10"/>
      <color indexed="19"/>
      <name val="Arial"/>
      <family val="0"/>
    </font>
    <font>
      <b/>
      <sz val="12"/>
      <color indexed="48"/>
      <name val="Symbol"/>
      <family val="1"/>
    </font>
    <font>
      <b/>
      <sz val="10"/>
      <color indexed="48"/>
      <name val="Arial"/>
      <family val="2"/>
    </font>
    <font>
      <sz val="10"/>
      <color indexed="48"/>
      <name val="Arial"/>
      <family val="0"/>
    </font>
    <font>
      <u val="single"/>
      <sz val="10"/>
      <color indexed="36"/>
      <name val="Courier New"/>
      <family val="3"/>
    </font>
    <font>
      <u val="single"/>
      <sz val="10"/>
      <color indexed="12"/>
      <name val="Arial"/>
      <family val="2"/>
    </font>
    <font>
      <sz val="10"/>
      <color indexed="9"/>
      <name val="Courier New"/>
      <family val="3"/>
    </font>
    <font>
      <sz val="10"/>
      <color indexed="55"/>
      <name val="Arial"/>
      <family val="2"/>
    </font>
    <font>
      <b/>
      <sz val="8"/>
      <color indexed="17"/>
      <name val="Arial"/>
      <family val="2"/>
    </font>
    <font>
      <sz val="10"/>
      <color indexed="17"/>
      <name val="Courier New"/>
      <family val="3"/>
    </font>
    <font>
      <b/>
      <vertAlign val="subscript"/>
      <sz val="10"/>
      <color indexed="17"/>
      <name val="Arial"/>
      <family val="2"/>
    </font>
    <font>
      <b/>
      <sz val="10"/>
      <color indexed="17"/>
      <name val="MS Sans Serif"/>
      <family val="2"/>
    </font>
    <font>
      <b/>
      <sz val="12"/>
      <color indexed="17"/>
      <name val="Arial"/>
      <family val="2"/>
    </font>
    <font>
      <b/>
      <sz val="8"/>
      <color indexed="19"/>
      <name val="Arial"/>
      <family val="2"/>
    </font>
    <font>
      <sz val="10"/>
      <color indexed="19"/>
      <name val="Courier New"/>
      <family val="3"/>
    </font>
    <font>
      <b/>
      <vertAlign val="subscript"/>
      <sz val="10"/>
      <color indexed="19"/>
      <name val="Arial"/>
      <family val="2"/>
    </font>
    <font>
      <b/>
      <sz val="10"/>
      <color indexed="19"/>
      <name val="MS Sans Serif"/>
      <family val="2"/>
    </font>
    <font>
      <b/>
      <sz val="12"/>
      <color indexed="19"/>
      <name val="Arial"/>
      <family val="2"/>
    </font>
    <font>
      <sz val="10"/>
      <color indexed="12"/>
      <name val="Courier New"/>
      <family val="3"/>
    </font>
    <font>
      <b/>
      <sz val="8"/>
      <name val="Arial"/>
      <family val="2"/>
    </font>
    <font>
      <b/>
      <sz val="12"/>
      <color indexed="55"/>
      <name val="Symbol"/>
      <family val="1"/>
    </font>
    <font>
      <b/>
      <sz val="12"/>
      <color indexed="58"/>
      <name val="Symbol"/>
      <family val="1"/>
    </font>
    <font>
      <b/>
      <sz val="10"/>
      <color indexed="55"/>
      <name val="Arial"/>
      <family val="2"/>
    </font>
    <font>
      <b/>
      <strike/>
      <sz val="10"/>
      <color indexed="55"/>
      <name val="Arial"/>
      <family val="2"/>
    </font>
    <font>
      <b/>
      <strike/>
      <sz val="10"/>
      <color indexed="58"/>
      <name val="Arial"/>
      <family val="2"/>
    </font>
    <font>
      <b/>
      <vertAlign val="subscript"/>
      <sz val="10"/>
      <color indexed="48"/>
      <name val="Arial"/>
      <family val="2"/>
    </font>
    <font>
      <b/>
      <sz val="10"/>
      <color indexed="48"/>
      <name val="MS Sans Serif"/>
      <family val="2"/>
    </font>
    <font>
      <b/>
      <sz val="8"/>
      <color indexed="48"/>
      <name val="Arial"/>
      <family val="2"/>
    </font>
    <font>
      <sz val="10"/>
      <color indexed="48"/>
      <name val="Courier New"/>
      <family val="3"/>
    </font>
    <font>
      <b/>
      <sz val="12"/>
      <color indexed="48"/>
      <name val="Arial"/>
      <family val="2"/>
    </font>
    <font>
      <b/>
      <sz val="10"/>
      <color indexed="63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sz val="14"/>
      <color indexed="23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7"/>
      <name val="Symbol"/>
      <family val="1"/>
    </font>
    <font>
      <b/>
      <u val="single"/>
      <sz val="12"/>
      <color indexed="19"/>
      <name val="Symbol"/>
      <family val="1"/>
    </font>
    <font>
      <b/>
      <u val="single"/>
      <sz val="12"/>
      <color indexed="48"/>
      <name val="Symbol"/>
      <family val="1"/>
    </font>
    <font>
      <sz val="10"/>
      <color indexed="9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3" borderId="0" applyNumberFormat="0" applyBorder="0" applyAlignment="0" applyProtection="0"/>
    <xf numFmtId="0" fontId="51" fillId="10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3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1" applyNumberFormat="0" applyAlignment="0" applyProtection="0"/>
    <xf numFmtId="0" fontId="54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164" fontId="24" fillId="0" borderId="0" applyFill="0" applyBorder="0" applyAlignment="0" applyProtection="0"/>
    <xf numFmtId="0" fontId="60" fillId="3" borderId="1" applyNumberFormat="0" applyAlignment="0" applyProtection="0"/>
    <xf numFmtId="0" fontId="61" fillId="0" borderId="6" applyNumberFormat="0" applyFill="0" applyAlignment="0" applyProtection="0"/>
    <xf numFmtId="0" fontId="62" fillId="8" borderId="0" applyNumberFormat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0" fontId="15" fillId="4" borderId="7" applyNumberFormat="0" applyFont="0" applyAlignment="0" applyProtection="0"/>
    <xf numFmtId="0" fontId="63" fillId="1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right" vertical="center" indent="1"/>
      <protection locked="0"/>
    </xf>
    <xf numFmtId="10" fontId="2" fillId="0" borderId="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 applyProtection="1">
      <alignment vertical="center"/>
      <protection/>
    </xf>
    <xf numFmtId="166" fontId="3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165" fontId="3" fillId="0" borderId="11" xfId="0" applyNumberFormat="1" applyFont="1" applyFill="1" applyBorder="1" applyAlignment="1" applyProtection="1">
      <alignment vertical="center"/>
      <protection/>
    </xf>
    <xf numFmtId="165" fontId="3" fillId="0" borderId="12" xfId="0" applyNumberFormat="1" applyFont="1" applyFill="1" applyBorder="1" applyAlignment="1" applyProtection="1">
      <alignment vertical="center"/>
      <protection/>
    </xf>
    <xf numFmtId="165" fontId="3" fillId="0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165" fontId="6" fillId="20" borderId="14" xfId="0" applyNumberFormat="1" applyFont="1" applyFill="1" applyBorder="1" applyAlignment="1" applyProtection="1">
      <alignment vertical="center"/>
      <protection/>
    </xf>
    <xf numFmtId="165" fontId="3" fillId="20" borderId="15" xfId="0" applyNumberFormat="1" applyFont="1" applyFill="1" applyBorder="1" applyAlignment="1" applyProtection="1">
      <alignment vertical="center"/>
      <protection/>
    </xf>
    <xf numFmtId="165" fontId="3" fillId="20" borderId="16" xfId="0" applyNumberFormat="1" applyFont="1" applyFill="1" applyBorder="1" applyAlignment="1" applyProtection="1">
      <alignment vertical="center"/>
      <protection/>
    </xf>
    <xf numFmtId="165" fontId="3" fillId="20" borderId="17" xfId="0" applyNumberFormat="1" applyFont="1" applyFill="1" applyBorder="1" applyAlignment="1" applyProtection="1">
      <alignment vertical="center"/>
      <protection/>
    </xf>
    <xf numFmtId="165" fontId="6" fillId="0" borderId="18" xfId="0" applyNumberFormat="1" applyFont="1" applyFill="1" applyBorder="1" applyAlignment="1" applyProtection="1">
      <alignment vertical="center"/>
      <protection/>
    </xf>
    <xf numFmtId="165" fontId="3" fillId="0" borderId="19" xfId="0" applyNumberFormat="1" applyFont="1" applyFill="1" applyBorder="1" applyAlignment="1" applyProtection="1">
      <alignment vertical="center"/>
      <protection/>
    </xf>
    <xf numFmtId="165" fontId="3" fillId="0" borderId="20" xfId="0" applyNumberFormat="1" applyFont="1" applyFill="1" applyBorder="1" applyAlignment="1" applyProtection="1">
      <alignment vertical="center"/>
      <protection/>
    </xf>
    <xf numFmtId="165" fontId="3" fillId="0" borderId="21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165" fontId="3" fillId="0" borderId="22" xfId="0" applyNumberFormat="1" applyFont="1" applyFill="1" applyBorder="1" applyAlignment="1" applyProtection="1">
      <alignment vertical="center"/>
      <protection/>
    </xf>
    <xf numFmtId="165" fontId="3" fillId="0" borderId="23" xfId="0" applyNumberFormat="1" applyFont="1" applyFill="1" applyBorder="1" applyAlignment="1" applyProtection="1">
      <alignment vertical="center"/>
      <protection/>
    </xf>
    <xf numFmtId="165" fontId="3" fillId="0" borderId="24" xfId="0" applyNumberFormat="1" applyFont="1" applyFill="1" applyBorder="1" applyAlignment="1" applyProtection="1">
      <alignment vertical="center"/>
      <protection/>
    </xf>
    <xf numFmtId="165" fontId="3" fillId="0" borderId="25" xfId="0" applyNumberFormat="1" applyFont="1" applyFill="1" applyBorder="1" applyAlignment="1" applyProtection="1">
      <alignment vertical="center"/>
      <protection/>
    </xf>
    <xf numFmtId="165" fontId="3" fillId="0" borderId="26" xfId="0" applyNumberFormat="1" applyFont="1" applyFill="1" applyBorder="1" applyAlignment="1" applyProtection="1">
      <alignment vertical="center"/>
      <protection/>
    </xf>
    <xf numFmtId="165" fontId="6" fillId="0" borderId="27" xfId="0" applyNumberFormat="1" applyFont="1" applyFill="1" applyBorder="1" applyAlignment="1" applyProtection="1">
      <alignment vertical="center"/>
      <protection/>
    </xf>
    <xf numFmtId="165" fontId="3" fillId="0" borderId="28" xfId="0" applyNumberFormat="1" applyFont="1" applyFill="1" applyBorder="1" applyAlignment="1" applyProtection="1">
      <alignment vertical="center"/>
      <protection/>
    </xf>
    <xf numFmtId="165" fontId="3" fillId="0" borderId="29" xfId="0" applyNumberFormat="1" applyFont="1" applyFill="1" applyBorder="1" applyAlignment="1" applyProtection="1">
      <alignment vertical="center"/>
      <protection/>
    </xf>
    <xf numFmtId="165" fontId="3" fillId="0" borderId="30" xfId="0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6" fontId="3" fillId="20" borderId="10" xfId="0" applyNumberFormat="1" applyFont="1" applyFill="1" applyBorder="1" applyAlignment="1" applyProtection="1">
      <alignment vertical="center"/>
      <protection/>
    </xf>
    <xf numFmtId="167" fontId="3" fillId="0" borderId="11" xfId="0" applyNumberFormat="1" applyFont="1" applyFill="1" applyBorder="1" applyAlignment="1" applyProtection="1">
      <alignment vertical="center"/>
      <protection/>
    </xf>
    <xf numFmtId="167" fontId="3" fillId="0" borderId="12" xfId="0" applyNumberFormat="1" applyFont="1" applyFill="1" applyBorder="1" applyAlignment="1" applyProtection="1">
      <alignment vertical="center"/>
      <protection/>
    </xf>
    <xf numFmtId="167" fontId="3" fillId="0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166" fontId="3" fillId="20" borderId="14" xfId="0" applyNumberFormat="1" applyFont="1" applyFill="1" applyBorder="1" applyAlignment="1" applyProtection="1">
      <alignment vertical="center"/>
      <protection/>
    </xf>
    <xf numFmtId="166" fontId="3" fillId="20" borderId="31" xfId="0" applyNumberFormat="1" applyFont="1" applyFill="1" applyBorder="1" applyAlignment="1" applyProtection="1">
      <alignment vertical="center"/>
      <protection/>
    </xf>
    <xf numFmtId="167" fontId="3" fillId="20" borderId="15" xfId="0" applyNumberFormat="1" applyFont="1" applyFill="1" applyBorder="1" applyAlignment="1" applyProtection="1">
      <alignment vertical="center"/>
      <protection/>
    </xf>
    <xf numFmtId="167" fontId="3" fillId="20" borderId="16" xfId="0" applyNumberFormat="1" applyFont="1" applyFill="1" applyBorder="1" applyAlignment="1" applyProtection="1">
      <alignment vertical="center"/>
      <protection/>
    </xf>
    <xf numFmtId="167" fontId="3" fillId="20" borderId="17" xfId="0" applyNumberFormat="1" applyFont="1" applyFill="1" applyBorder="1" applyAlignment="1" applyProtection="1">
      <alignment vertical="center"/>
      <protection/>
    </xf>
    <xf numFmtId="166" fontId="3" fillId="0" borderId="18" xfId="0" applyNumberFormat="1" applyFont="1" applyFill="1" applyBorder="1" applyAlignment="1" applyProtection="1">
      <alignment vertical="center"/>
      <protection/>
    </xf>
    <xf numFmtId="167" fontId="3" fillId="0" borderId="19" xfId="0" applyNumberFormat="1" applyFont="1" applyFill="1" applyBorder="1" applyAlignment="1" applyProtection="1">
      <alignment vertical="center"/>
      <protection/>
    </xf>
    <xf numFmtId="167" fontId="3" fillId="0" borderId="20" xfId="0" applyNumberFormat="1" applyFont="1" applyFill="1" applyBorder="1" applyAlignment="1" applyProtection="1">
      <alignment vertical="center"/>
      <protection/>
    </xf>
    <xf numFmtId="167" fontId="3" fillId="0" borderId="21" xfId="0" applyNumberFormat="1" applyFont="1" applyFill="1" applyBorder="1" applyAlignment="1" applyProtection="1">
      <alignment vertical="center"/>
      <protection/>
    </xf>
    <xf numFmtId="167" fontId="3" fillId="0" borderId="0" xfId="0" applyNumberFormat="1" applyFont="1" applyFill="1" applyBorder="1" applyAlignment="1" applyProtection="1">
      <alignment vertical="center"/>
      <protection/>
    </xf>
    <xf numFmtId="166" fontId="3" fillId="20" borderId="18" xfId="0" applyNumberFormat="1" applyFont="1" applyFill="1" applyBorder="1" applyAlignment="1" applyProtection="1">
      <alignment vertical="center"/>
      <protection/>
    </xf>
    <xf numFmtId="167" fontId="3" fillId="0" borderId="22" xfId="0" applyNumberFormat="1" applyFont="1" applyFill="1" applyBorder="1" applyAlignment="1" applyProtection="1">
      <alignment vertical="center"/>
      <protection/>
    </xf>
    <xf numFmtId="167" fontId="3" fillId="0" borderId="23" xfId="0" applyNumberFormat="1" applyFont="1" applyFill="1" applyBorder="1" applyAlignment="1" applyProtection="1">
      <alignment vertical="center"/>
      <protection/>
    </xf>
    <xf numFmtId="167" fontId="3" fillId="0" borderId="24" xfId="0" applyNumberFormat="1" applyFont="1" applyFill="1" applyBorder="1" applyAlignment="1" applyProtection="1">
      <alignment vertical="center"/>
      <protection/>
    </xf>
    <xf numFmtId="167" fontId="3" fillId="0" borderId="25" xfId="0" applyNumberFormat="1" applyFont="1" applyFill="1" applyBorder="1" applyAlignment="1" applyProtection="1">
      <alignment vertical="center"/>
      <protection/>
    </xf>
    <xf numFmtId="167" fontId="3" fillId="0" borderId="26" xfId="0" applyNumberFormat="1" applyFont="1" applyFill="1" applyBorder="1" applyAlignment="1" applyProtection="1">
      <alignment vertical="center"/>
      <protection/>
    </xf>
    <xf numFmtId="166" fontId="3" fillId="0" borderId="27" xfId="0" applyNumberFormat="1" applyFont="1" applyFill="1" applyBorder="1" applyAlignment="1" applyProtection="1">
      <alignment vertical="center"/>
      <protection/>
    </xf>
    <xf numFmtId="166" fontId="3" fillId="20" borderId="27" xfId="0" applyNumberFormat="1" applyFont="1" applyFill="1" applyBorder="1" applyAlignment="1" applyProtection="1">
      <alignment vertical="center"/>
      <protection/>
    </xf>
    <xf numFmtId="167" fontId="3" fillId="0" borderId="28" xfId="0" applyNumberFormat="1" applyFont="1" applyFill="1" applyBorder="1" applyAlignment="1" applyProtection="1">
      <alignment vertical="center"/>
      <protection/>
    </xf>
    <xf numFmtId="167" fontId="3" fillId="0" borderId="29" xfId="0" applyNumberFormat="1" applyFont="1" applyFill="1" applyBorder="1" applyAlignment="1" applyProtection="1">
      <alignment vertical="center"/>
      <protection/>
    </xf>
    <xf numFmtId="167" fontId="3" fillId="0" borderId="30" xfId="0" applyNumberFormat="1" applyFont="1" applyFill="1" applyBorder="1" applyAlignment="1" applyProtection="1">
      <alignment vertical="center"/>
      <protection/>
    </xf>
    <xf numFmtId="165" fontId="10" fillId="20" borderId="10" xfId="0" applyNumberFormat="1" applyFont="1" applyFill="1" applyBorder="1" applyAlignment="1" applyProtection="1">
      <alignment vertical="center"/>
      <protection/>
    </xf>
    <xf numFmtId="165" fontId="3" fillId="2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0" fillId="20" borderId="31" xfId="0" applyNumberFormat="1" applyFont="1" applyFill="1" applyBorder="1" applyAlignment="1" applyProtection="1">
      <alignment vertical="center"/>
      <protection/>
    </xf>
    <xf numFmtId="165" fontId="3" fillId="20" borderId="14" xfId="0" applyNumberFormat="1" applyFont="1" applyFill="1" applyBorder="1" applyAlignment="1" applyProtection="1">
      <alignment horizontal="center" vertical="center"/>
      <protection/>
    </xf>
    <xf numFmtId="165" fontId="3" fillId="20" borderId="31" xfId="0" applyNumberFormat="1" applyFont="1" applyFill="1" applyBorder="1" applyAlignment="1" applyProtection="1">
      <alignment horizontal="center" vertical="center"/>
      <protection/>
    </xf>
    <xf numFmtId="165" fontId="3" fillId="20" borderId="15" xfId="0" applyNumberFormat="1" applyFont="1" applyFill="1" applyBorder="1" applyAlignment="1" applyProtection="1">
      <alignment horizontal="center" vertical="center"/>
      <protection/>
    </xf>
    <xf numFmtId="165" fontId="3" fillId="20" borderId="16" xfId="0" applyNumberFormat="1" applyFont="1" applyFill="1" applyBorder="1" applyAlignment="1" applyProtection="1">
      <alignment horizontal="center" vertical="center"/>
      <protection/>
    </xf>
    <xf numFmtId="165" fontId="3" fillId="20" borderId="17" xfId="0" applyNumberFormat="1" applyFont="1" applyFill="1" applyBorder="1" applyAlignment="1" applyProtection="1">
      <alignment horizontal="center" vertical="center"/>
      <protection/>
    </xf>
    <xf numFmtId="165" fontId="3" fillId="0" borderId="31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5" fontId="10" fillId="20" borderId="18" xfId="0" applyNumberFormat="1" applyFont="1" applyFill="1" applyBorder="1" applyAlignment="1" applyProtection="1">
      <alignment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20" borderId="18" xfId="0" applyNumberFormat="1" applyFont="1" applyFill="1" applyBorder="1" applyAlignment="1" applyProtection="1">
      <alignment horizontal="center" vertical="center"/>
      <protection/>
    </xf>
    <xf numFmtId="165" fontId="3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32" xfId="0" applyNumberFormat="1" applyFont="1" applyFill="1" applyBorder="1" applyAlignment="1" applyProtection="1">
      <alignment horizontal="center" vertical="center"/>
      <protection/>
    </xf>
    <xf numFmtId="165" fontId="3" fillId="0" borderId="25" xfId="0" applyNumberFormat="1" applyFont="1" applyFill="1" applyBorder="1" applyAlignment="1" applyProtection="1">
      <alignment horizontal="center" vertical="center"/>
      <protection/>
    </xf>
    <xf numFmtId="165" fontId="3" fillId="0" borderId="26" xfId="0" applyNumberFormat="1" applyFont="1" applyFill="1" applyBorder="1" applyAlignment="1" applyProtection="1">
      <alignment horizontal="center" vertical="center"/>
      <protection/>
    </xf>
    <xf numFmtId="165" fontId="10" fillId="20" borderId="27" xfId="0" applyNumberFormat="1" applyFont="1" applyFill="1" applyBorder="1" applyAlignment="1" applyProtection="1">
      <alignment vertical="center"/>
      <protection/>
    </xf>
    <xf numFmtId="165" fontId="3" fillId="0" borderId="29" xfId="0" applyNumberFormat="1" applyFont="1" applyFill="1" applyBorder="1" applyAlignment="1" applyProtection="1">
      <alignment horizontal="center" vertical="center"/>
      <protection/>
    </xf>
    <xf numFmtId="165" fontId="3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165" fontId="3" fillId="20" borderId="33" xfId="0" applyNumberFormat="1" applyFont="1" applyFill="1" applyBorder="1" applyAlignment="1" applyProtection="1">
      <alignment horizontal="center" vertical="center"/>
      <protection/>
    </xf>
    <xf numFmtId="165" fontId="10" fillId="20" borderId="33" xfId="0" applyNumberFormat="1" applyFont="1" applyFill="1" applyBorder="1" applyAlignment="1" applyProtection="1">
      <alignment vertical="center"/>
      <protection/>
    </xf>
    <xf numFmtId="166" fontId="3" fillId="20" borderId="33" xfId="0" applyNumberFormat="1" applyFont="1" applyFill="1" applyBorder="1" applyAlignment="1" applyProtection="1">
      <alignment vertical="center"/>
      <protection/>
    </xf>
    <xf numFmtId="165" fontId="6" fillId="0" borderId="33" xfId="0" applyNumberFormat="1" applyFont="1" applyFill="1" applyBorder="1" applyAlignment="1" applyProtection="1">
      <alignment vertical="center"/>
      <protection/>
    </xf>
    <xf numFmtId="166" fontId="3" fillId="0" borderId="3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65" fontId="6" fillId="0" borderId="32" xfId="0" applyNumberFormat="1" applyFont="1" applyFill="1" applyBorder="1" applyAlignment="1" applyProtection="1">
      <alignment vertical="center"/>
      <protection/>
    </xf>
    <xf numFmtId="165" fontId="6" fillId="11" borderId="3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13" fillId="0" borderId="0" xfId="57" applyFont="1" applyFill="1" applyBorder="1" applyAlignment="1">
      <alignment horizontal="center" vertical="center"/>
      <protection/>
    </xf>
    <xf numFmtId="165" fontId="6" fillId="11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 indent="1"/>
    </xf>
    <xf numFmtId="0" fontId="5" fillId="0" borderId="0" xfId="0" applyFont="1" applyAlignment="1">
      <alignment horizontal="left" vertical="center" indent="2"/>
    </xf>
    <xf numFmtId="0" fontId="17" fillId="0" borderId="0" xfId="0" applyFont="1" applyFill="1" applyBorder="1" applyAlignment="1">
      <alignment horizontal="center" vertical="center"/>
    </xf>
    <xf numFmtId="165" fontId="18" fillId="20" borderId="14" xfId="0" applyNumberFormat="1" applyFont="1" applyFill="1" applyBorder="1" applyAlignment="1" applyProtection="1">
      <alignment vertical="center"/>
      <protection/>
    </xf>
    <xf numFmtId="165" fontId="18" fillId="0" borderId="18" xfId="0" applyNumberFormat="1" applyFont="1" applyFill="1" applyBorder="1" applyAlignment="1" applyProtection="1">
      <alignment vertical="center"/>
      <protection/>
    </xf>
    <xf numFmtId="165" fontId="18" fillId="0" borderId="33" xfId="0" applyNumberFormat="1" applyFont="1" applyFill="1" applyBorder="1" applyAlignment="1" applyProtection="1">
      <alignment vertical="center"/>
      <protection/>
    </xf>
    <xf numFmtId="165" fontId="18" fillId="0" borderId="27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164" fontId="17" fillId="0" borderId="0" xfId="57" applyFont="1" applyFill="1" applyBorder="1" applyAlignment="1">
      <alignment horizontal="center" vertical="center"/>
      <protection/>
    </xf>
    <xf numFmtId="165" fontId="18" fillId="11" borderId="14" xfId="0" applyNumberFormat="1" applyFont="1" applyFill="1" applyBorder="1" applyAlignment="1" applyProtection="1">
      <alignment vertical="center"/>
      <protection/>
    </xf>
    <xf numFmtId="165" fontId="18" fillId="11" borderId="34" xfId="0" applyNumberFormat="1" applyFont="1" applyFill="1" applyBorder="1" applyAlignment="1" applyProtection="1">
      <alignment vertical="center"/>
      <protection/>
    </xf>
    <xf numFmtId="165" fontId="18" fillId="0" borderId="32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5" fontId="21" fillId="20" borderId="14" xfId="0" applyNumberFormat="1" applyFont="1" applyFill="1" applyBorder="1" applyAlignment="1" applyProtection="1">
      <alignment vertical="center"/>
      <protection/>
    </xf>
    <xf numFmtId="165" fontId="21" fillId="0" borderId="18" xfId="0" applyNumberFormat="1" applyFont="1" applyFill="1" applyBorder="1" applyAlignment="1" applyProtection="1">
      <alignment vertical="center"/>
      <protection/>
    </xf>
    <xf numFmtId="165" fontId="21" fillId="0" borderId="33" xfId="0" applyNumberFormat="1" applyFont="1" applyFill="1" applyBorder="1" applyAlignment="1" applyProtection="1">
      <alignment vertical="center"/>
      <protection/>
    </xf>
    <xf numFmtId="165" fontId="21" fillId="0" borderId="27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165" fontId="21" fillId="11" borderId="34" xfId="0" applyNumberFormat="1" applyFont="1" applyFill="1" applyBorder="1" applyAlignment="1" applyProtection="1">
      <alignment vertical="center"/>
      <protection/>
    </xf>
    <xf numFmtId="165" fontId="21" fillId="0" borderId="32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64" fontId="20" fillId="0" borderId="0" xfId="57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165" fontId="21" fillId="11" borderId="14" xfId="0" applyNumberFormat="1" applyFont="1" applyFill="1" applyBorder="1" applyAlignment="1" applyProtection="1">
      <alignment vertical="center"/>
      <protection/>
    </xf>
    <xf numFmtId="164" fontId="15" fillId="0" borderId="0" xfId="62">
      <alignment/>
      <protection/>
    </xf>
    <xf numFmtId="164" fontId="25" fillId="0" borderId="0" xfId="62" applyFont="1">
      <alignment/>
      <protection/>
    </xf>
    <xf numFmtId="164" fontId="1" fillId="0" borderId="0" xfId="62" applyFont="1" applyAlignment="1" applyProtection="1">
      <alignment horizontal="right" indent="1"/>
      <protection locked="0"/>
    </xf>
    <xf numFmtId="165" fontId="3" fillId="0" borderId="10" xfId="62" applyNumberFormat="1" applyFont="1" applyFill="1" applyBorder="1" applyAlignment="1" applyProtection="1">
      <alignment vertical="center"/>
      <protection/>
    </xf>
    <xf numFmtId="164" fontId="5" fillId="0" borderId="0" xfId="62" applyFont="1" applyAlignment="1">
      <alignment horizontal="left" indent="3"/>
      <protection/>
    </xf>
    <xf numFmtId="164" fontId="1" fillId="0" borderId="0" xfId="62" applyFont="1" applyAlignment="1">
      <alignment horizontal="center"/>
      <protection/>
    </xf>
    <xf numFmtId="164" fontId="1" fillId="0" borderId="0" xfId="62" applyFont="1" applyAlignment="1" applyProtection="1">
      <alignment horizontal="center"/>
      <protection locked="0"/>
    </xf>
    <xf numFmtId="164" fontId="7" fillId="0" borderId="0" xfId="62" applyFont="1" applyFill="1" applyBorder="1" applyAlignment="1">
      <alignment horizontal="center" vertical="center"/>
      <protection/>
    </xf>
    <xf numFmtId="165" fontId="10" fillId="20" borderId="14" xfId="62" applyNumberFormat="1" applyFont="1" applyFill="1" applyBorder="1" applyAlignment="1" applyProtection="1">
      <alignment vertical="center"/>
      <protection/>
    </xf>
    <xf numFmtId="165" fontId="3" fillId="20" borderId="15" xfId="62" applyNumberFormat="1" applyFont="1" applyFill="1" applyBorder="1" applyAlignment="1" applyProtection="1">
      <alignment vertical="center"/>
      <protection/>
    </xf>
    <xf numFmtId="165" fontId="3" fillId="20" borderId="16" xfId="62" applyNumberFormat="1" applyFont="1" applyFill="1" applyBorder="1" applyAlignment="1" applyProtection="1">
      <alignment vertical="center"/>
      <protection/>
    </xf>
    <xf numFmtId="165" fontId="3" fillId="20" borderId="17" xfId="62" applyNumberFormat="1" applyFont="1" applyFill="1" applyBorder="1" applyAlignment="1" applyProtection="1">
      <alignment vertical="center"/>
      <protection/>
    </xf>
    <xf numFmtId="164" fontId="1" fillId="0" borderId="0" xfId="62" applyFont="1" applyAlignment="1" applyProtection="1">
      <alignment horizontal="left" indent="1"/>
      <protection locked="0"/>
    </xf>
    <xf numFmtId="168" fontId="15" fillId="0" borderId="0" xfId="62" applyNumberFormat="1">
      <alignment/>
      <protection/>
    </xf>
    <xf numFmtId="165" fontId="10" fillId="20" borderId="31" xfId="62" applyNumberFormat="1" applyFont="1" applyFill="1" applyBorder="1" applyAlignment="1" applyProtection="1">
      <alignment vertical="center"/>
      <protection/>
    </xf>
    <xf numFmtId="165" fontId="3" fillId="0" borderId="19" xfId="62" applyNumberFormat="1" applyFont="1" applyFill="1" applyBorder="1" applyAlignment="1" applyProtection="1">
      <alignment vertical="center"/>
      <protection/>
    </xf>
    <xf numFmtId="165" fontId="3" fillId="0" borderId="20" xfId="62" applyNumberFormat="1" applyFont="1" applyFill="1" applyBorder="1" applyAlignment="1" applyProtection="1">
      <alignment vertical="center"/>
      <protection/>
    </xf>
    <xf numFmtId="165" fontId="3" fillId="0" borderId="21" xfId="62" applyNumberFormat="1" applyFont="1" applyFill="1" applyBorder="1" applyAlignment="1" applyProtection="1">
      <alignment vertical="center"/>
      <protection/>
    </xf>
    <xf numFmtId="165" fontId="3" fillId="0" borderId="0" xfId="62" applyNumberFormat="1" applyFont="1" applyFill="1" applyBorder="1" applyAlignment="1" applyProtection="1">
      <alignment vertical="center"/>
      <protection/>
    </xf>
    <xf numFmtId="165" fontId="10" fillId="20" borderId="18" xfId="62" applyNumberFormat="1" applyFont="1" applyFill="1" applyBorder="1" applyAlignment="1" applyProtection="1">
      <alignment vertical="center"/>
      <protection/>
    </xf>
    <xf numFmtId="165" fontId="3" fillId="0" borderId="22" xfId="62" applyNumberFormat="1" applyFont="1" applyFill="1" applyBorder="1" applyAlignment="1" applyProtection="1">
      <alignment vertical="center"/>
      <protection/>
    </xf>
    <xf numFmtId="165" fontId="3" fillId="0" borderId="23" xfId="62" applyNumberFormat="1" applyFont="1" applyFill="1" applyBorder="1" applyAlignment="1" applyProtection="1">
      <alignment vertical="center"/>
      <protection/>
    </xf>
    <xf numFmtId="165" fontId="10" fillId="20" borderId="27" xfId="62" applyNumberFormat="1" applyFont="1" applyFill="1" applyBorder="1" applyAlignment="1" applyProtection="1">
      <alignment vertical="center"/>
      <protection/>
    </xf>
    <xf numFmtId="165" fontId="3" fillId="0" borderId="28" xfId="62" applyNumberFormat="1" applyFont="1" applyFill="1" applyBorder="1" applyAlignment="1" applyProtection="1">
      <alignment vertical="center"/>
      <protection/>
    </xf>
    <xf numFmtId="165" fontId="3" fillId="0" borderId="29" xfId="62" applyNumberFormat="1" applyFont="1" applyFill="1" applyBorder="1" applyAlignment="1" applyProtection="1">
      <alignment vertical="center"/>
      <protection/>
    </xf>
    <xf numFmtId="165" fontId="3" fillId="0" borderId="30" xfId="62" applyNumberFormat="1" applyFont="1" applyFill="1" applyBorder="1" applyAlignment="1" applyProtection="1">
      <alignment vertical="center"/>
      <protection/>
    </xf>
    <xf numFmtId="166" fontId="10" fillId="20" borderId="14" xfId="62" applyNumberFormat="1" applyFont="1" applyFill="1" applyBorder="1" applyAlignment="1" applyProtection="1">
      <alignment vertical="center"/>
      <protection/>
    </xf>
    <xf numFmtId="166" fontId="3" fillId="20" borderId="15" xfId="62" applyNumberFormat="1" applyFont="1" applyFill="1" applyBorder="1" applyAlignment="1" applyProtection="1">
      <alignment vertical="center"/>
      <protection/>
    </xf>
    <xf numFmtId="166" fontId="3" fillId="20" borderId="16" xfId="62" applyNumberFormat="1" applyFont="1" applyFill="1" applyBorder="1" applyAlignment="1" applyProtection="1">
      <alignment vertical="center"/>
      <protection/>
    </xf>
    <xf numFmtId="166" fontId="3" fillId="20" borderId="17" xfId="62" applyNumberFormat="1" applyFont="1" applyFill="1" applyBorder="1" applyAlignment="1" applyProtection="1">
      <alignment vertical="center"/>
      <protection/>
    </xf>
    <xf numFmtId="166" fontId="10" fillId="20" borderId="31" xfId="62" applyNumberFormat="1" applyFont="1" applyFill="1" applyBorder="1" applyAlignment="1" applyProtection="1">
      <alignment vertical="center"/>
      <protection/>
    </xf>
    <xf numFmtId="166" fontId="3" fillId="0" borderId="19" xfId="62" applyNumberFormat="1" applyFont="1" applyFill="1" applyBorder="1" applyAlignment="1" applyProtection="1">
      <alignment vertical="center"/>
      <protection/>
    </xf>
    <xf numFmtId="166" fontId="3" fillId="0" borderId="20" xfId="62" applyNumberFormat="1" applyFont="1" applyFill="1" applyBorder="1" applyAlignment="1" applyProtection="1">
      <alignment vertical="center"/>
      <protection/>
    </xf>
    <xf numFmtId="166" fontId="3" fillId="0" borderId="21" xfId="62" applyNumberFormat="1" applyFont="1" applyFill="1" applyBorder="1" applyAlignment="1" applyProtection="1">
      <alignment vertical="center"/>
      <protection/>
    </xf>
    <xf numFmtId="166" fontId="3" fillId="0" borderId="0" xfId="62" applyNumberFormat="1" applyFont="1" applyFill="1" applyBorder="1" applyAlignment="1" applyProtection="1">
      <alignment vertical="center"/>
      <protection/>
    </xf>
    <xf numFmtId="166" fontId="10" fillId="20" borderId="18" xfId="62" applyNumberFormat="1" applyFont="1" applyFill="1" applyBorder="1" applyAlignment="1" applyProtection="1">
      <alignment vertical="center"/>
      <protection/>
    </xf>
    <xf numFmtId="166" fontId="3" fillId="0" borderId="22" xfId="62" applyNumberFormat="1" applyFont="1" applyFill="1" applyBorder="1" applyAlignment="1" applyProtection="1">
      <alignment vertical="center"/>
      <protection/>
    </xf>
    <xf numFmtId="166" fontId="3" fillId="0" borderId="23" xfId="62" applyNumberFormat="1" applyFont="1" applyFill="1" applyBorder="1" applyAlignment="1" applyProtection="1">
      <alignment vertical="center"/>
      <protection/>
    </xf>
    <xf numFmtId="166" fontId="10" fillId="20" borderId="27" xfId="62" applyNumberFormat="1" applyFont="1" applyFill="1" applyBorder="1" applyAlignment="1" applyProtection="1">
      <alignment vertical="center"/>
      <protection/>
    </xf>
    <xf numFmtId="166" fontId="3" fillId="0" borderId="28" xfId="62" applyNumberFormat="1" applyFont="1" applyFill="1" applyBorder="1" applyAlignment="1" applyProtection="1">
      <alignment vertical="center"/>
      <protection/>
    </xf>
    <xf numFmtId="166" fontId="3" fillId="0" borderId="29" xfId="62" applyNumberFormat="1" applyFont="1" applyFill="1" applyBorder="1" applyAlignment="1" applyProtection="1">
      <alignment vertical="center"/>
      <protection/>
    </xf>
    <xf numFmtId="166" fontId="3" fillId="0" borderId="30" xfId="62" applyNumberFormat="1" applyFont="1" applyFill="1" applyBorder="1" applyAlignment="1" applyProtection="1">
      <alignment vertical="center"/>
      <protection/>
    </xf>
    <xf numFmtId="166" fontId="3" fillId="20" borderId="14" xfId="62" applyNumberFormat="1" applyFont="1" applyFill="1" applyBorder="1" applyAlignment="1" applyProtection="1">
      <alignment vertical="center"/>
      <protection/>
    </xf>
    <xf numFmtId="167" fontId="3" fillId="20" borderId="15" xfId="62" applyNumberFormat="1" applyFont="1" applyFill="1" applyBorder="1" applyAlignment="1" applyProtection="1">
      <alignment vertical="center"/>
      <protection/>
    </xf>
    <xf numFmtId="167" fontId="3" fillId="20" borderId="16" xfId="62" applyNumberFormat="1" applyFont="1" applyFill="1" applyBorder="1" applyAlignment="1" applyProtection="1">
      <alignment vertical="center"/>
      <protection/>
    </xf>
    <xf numFmtId="167" fontId="3" fillId="20" borderId="17" xfId="62" applyNumberFormat="1" applyFont="1" applyFill="1" applyBorder="1" applyAlignment="1" applyProtection="1">
      <alignment vertical="center"/>
      <protection/>
    </xf>
    <xf numFmtId="166" fontId="3" fillId="20" borderId="31" xfId="62" applyNumberFormat="1" applyFont="1" applyFill="1" applyBorder="1" applyAlignment="1" applyProtection="1">
      <alignment vertical="center"/>
      <protection/>
    </xf>
    <xf numFmtId="167" fontId="3" fillId="0" borderId="19" xfId="62" applyNumberFormat="1" applyFont="1" applyFill="1" applyBorder="1" applyAlignment="1" applyProtection="1">
      <alignment vertical="center"/>
      <protection/>
    </xf>
    <xf numFmtId="167" fontId="3" fillId="0" borderId="20" xfId="62" applyNumberFormat="1" applyFont="1" applyFill="1" applyBorder="1" applyAlignment="1" applyProtection="1">
      <alignment vertical="center"/>
      <protection/>
    </xf>
    <xf numFmtId="167" fontId="3" fillId="0" borderId="21" xfId="62" applyNumberFormat="1" applyFont="1" applyFill="1" applyBorder="1" applyAlignment="1" applyProtection="1">
      <alignment vertical="center"/>
      <protection/>
    </xf>
    <xf numFmtId="167" fontId="3" fillId="0" borderId="0" xfId="62" applyNumberFormat="1" applyFont="1" applyFill="1" applyBorder="1" applyAlignment="1" applyProtection="1">
      <alignment vertical="center"/>
      <protection/>
    </xf>
    <xf numFmtId="166" fontId="3" fillId="20" borderId="18" xfId="62" applyNumberFormat="1" applyFont="1" applyFill="1" applyBorder="1" applyAlignment="1" applyProtection="1">
      <alignment vertical="center"/>
      <protection/>
    </xf>
    <xf numFmtId="167" fontId="3" fillId="0" borderId="22" xfId="62" applyNumberFormat="1" applyFont="1" applyFill="1" applyBorder="1" applyAlignment="1" applyProtection="1">
      <alignment vertical="center"/>
      <protection/>
    </xf>
    <xf numFmtId="167" fontId="3" fillId="0" borderId="23" xfId="62" applyNumberFormat="1" applyFont="1" applyFill="1" applyBorder="1" applyAlignment="1" applyProtection="1">
      <alignment vertical="center"/>
      <protection/>
    </xf>
    <xf numFmtId="166" fontId="3" fillId="20" borderId="27" xfId="62" applyNumberFormat="1" applyFont="1" applyFill="1" applyBorder="1" applyAlignment="1" applyProtection="1">
      <alignment vertical="center"/>
      <protection/>
    </xf>
    <xf numFmtId="167" fontId="3" fillId="0" borderId="28" xfId="62" applyNumberFormat="1" applyFont="1" applyFill="1" applyBorder="1" applyAlignment="1" applyProtection="1">
      <alignment vertical="center"/>
      <protection/>
    </xf>
    <xf numFmtId="167" fontId="3" fillId="0" borderId="29" xfId="62" applyNumberFormat="1" applyFont="1" applyFill="1" applyBorder="1" applyAlignment="1" applyProtection="1">
      <alignment vertical="center"/>
      <protection/>
    </xf>
    <xf numFmtId="167" fontId="3" fillId="0" borderId="30" xfId="62" applyNumberFormat="1" applyFont="1" applyFill="1" applyBorder="1" applyAlignment="1" applyProtection="1">
      <alignment vertical="center"/>
      <protection/>
    </xf>
    <xf numFmtId="164" fontId="5" fillId="0" borderId="0" xfId="62" applyFont="1" applyAlignment="1">
      <alignment horizontal="left" indent="6"/>
      <protection/>
    </xf>
    <xf numFmtId="165" fontId="3" fillId="20" borderId="14" xfId="62" applyNumberFormat="1" applyFont="1" applyFill="1" applyBorder="1" applyAlignment="1" applyProtection="1">
      <alignment vertical="center"/>
      <protection/>
    </xf>
    <xf numFmtId="166" fontId="3" fillId="20" borderId="10" xfId="62" applyNumberFormat="1" applyFont="1" applyFill="1" applyBorder="1" applyAlignment="1">
      <alignment vertical="center"/>
      <protection/>
    </xf>
    <xf numFmtId="166" fontId="3" fillId="0" borderId="12" xfId="62" applyNumberFormat="1" applyFont="1" applyFill="1" applyBorder="1" applyAlignment="1">
      <alignment vertical="center"/>
      <protection/>
    </xf>
    <xf numFmtId="166" fontId="3" fillId="0" borderId="13" xfId="62" applyNumberFormat="1" applyFont="1" applyFill="1" applyBorder="1" applyAlignment="1">
      <alignment vertical="center"/>
      <protection/>
    </xf>
    <xf numFmtId="164" fontId="15" fillId="0" borderId="0" xfId="62" applyAlignment="1">
      <alignment vertical="center"/>
      <protection/>
    </xf>
    <xf numFmtId="164" fontId="1" fillId="0" borderId="0" xfId="62" applyFont="1" applyAlignment="1">
      <alignment horizontal="center" vertical="center"/>
      <protection/>
    </xf>
    <xf numFmtId="164" fontId="1" fillId="0" borderId="0" xfId="62" applyFont="1" applyAlignment="1" applyProtection="1">
      <alignment horizontal="center" vertical="center"/>
      <protection locked="0"/>
    </xf>
    <xf numFmtId="164" fontId="5" fillId="0" borderId="0" xfId="62" applyFont="1" applyAlignment="1">
      <alignment horizontal="left" indent="2"/>
      <protection/>
    </xf>
    <xf numFmtId="164" fontId="15" fillId="0" borderId="0" xfId="60">
      <alignment/>
      <protection/>
    </xf>
    <xf numFmtId="164" fontId="5" fillId="0" borderId="0" xfId="60" applyFont="1" applyAlignment="1">
      <alignment horizontal="left" indent="1"/>
      <protection/>
    </xf>
    <xf numFmtId="164" fontId="27" fillId="0" borderId="0" xfId="60" applyFont="1" applyAlignment="1">
      <alignment horizontal="center"/>
      <protection/>
    </xf>
    <xf numFmtId="164" fontId="28" fillId="0" borderId="0" xfId="60" applyFont="1">
      <alignment/>
      <protection/>
    </xf>
    <xf numFmtId="165" fontId="6" fillId="20" borderId="14" xfId="60" applyNumberFormat="1" applyFont="1" applyFill="1" applyBorder="1" applyAlignment="1" applyProtection="1">
      <alignment vertical="center"/>
      <protection/>
    </xf>
    <xf numFmtId="164" fontId="7" fillId="0" borderId="0" xfId="60" applyFont="1" applyFill="1" applyBorder="1" applyAlignment="1">
      <alignment horizontal="center" vertical="center"/>
      <protection/>
    </xf>
    <xf numFmtId="164" fontId="15" fillId="0" borderId="0" xfId="60" applyBorder="1" applyAlignment="1">
      <alignment horizontal="left"/>
      <protection/>
    </xf>
    <xf numFmtId="164" fontId="1" fillId="0" borderId="0" xfId="60" applyFont="1" applyAlignment="1" applyProtection="1">
      <alignment horizontal="left" indent="1"/>
      <protection locked="0"/>
    </xf>
    <xf numFmtId="165" fontId="6" fillId="0" borderId="31" xfId="60" applyNumberFormat="1" applyFont="1" applyFill="1" applyBorder="1" applyAlignment="1" applyProtection="1">
      <alignment vertical="center"/>
      <protection/>
    </xf>
    <xf numFmtId="165" fontId="6" fillId="0" borderId="18" xfId="60" applyNumberFormat="1" applyFont="1" applyFill="1" applyBorder="1" applyAlignment="1" applyProtection="1">
      <alignment vertical="center"/>
      <protection/>
    </xf>
    <xf numFmtId="165" fontId="6" fillId="0" borderId="32" xfId="60" applyNumberFormat="1" applyFont="1" applyFill="1" applyBorder="1" applyAlignment="1" applyProtection="1">
      <alignment vertical="center"/>
      <protection/>
    </xf>
    <xf numFmtId="165" fontId="6" fillId="0" borderId="27" xfId="60" applyNumberFormat="1" applyFont="1" applyFill="1" applyBorder="1" applyAlignment="1" applyProtection="1">
      <alignment vertical="center"/>
      <protection/>
    </xf>
    <xf numFmtId="164" fontId="13" fillId="0" borderId="0" xfId="60" applyFont="1" applyFill="1" applyBorder="1" applyAlignment="1">
      <alignment horizontal="center"/>
      <protection/>
    </xf>
    <xf numFmtId="164" fontId="28" fillId="0" borderId="0" xfId="60" applyFont="1" applyAlignment="1">
      <alignment horizontal="center"/>
      <protection/>
    </xf>
    <xf numFmtId="164" fontId="13" fillId="0" borderId="0" xfId="60" applyFont="1" applyFill="1" applyBorder="1" applyAlignment="1" quotePrefix="1">
      <alignment horizontal="center"/>
      <protection/>
    </xf>
    <xf numFmtId="164" fontId="32" fillId="0" borderId="0" xfId="60" applyFont="1" applyAlignment="1">
      <alignment horizontal="center"/>
      <protection/>
    </xf>
    <xf numFmtId="164" fontId="33" fillId="0" borderId="0" xfId="60" applyFont="1">
      <alignment/>
      <protection/>
    </xf>
    <xf numFmtId="165" fontId="18" fillId="20" borderId="14" xfId="60" applyNumberFormat="1" applyFont="1" applyFill="1" applyBorder="1" applyAlignment="1" applyProtection="1">
      <alignment vertical="center"/>
      <protection/>
    </xf>
    <xf numFmtId="165" fontId="18" fillId="0" borderId="31" xfId="60" applyNumberFormat="1" applyFont="1" applyFill="1" applyBorder="1" applyAlignment="1" applyProtection="1">
      <alignment vertical="center"/>
      <protection/>
    </xf>
    <xf numFmtId="165" fontId="18" fillId="0" borderId="18" xfId="60" applyNumberFormat="1" applyFont="1" applyFill="1" applyBorder="1" applyAlignment="1" applyProtection="1">
      <alignment vertical="center"/>
      <protection/>
    </xf>
    <xf numFmtId="165" fontId="18" fillId="0" borderId="32" xfId="60" applyNumberFormat="1" applyFont="1" applyFill="1" applyBorder="1" applyAlignment="1" applyProtection="1">
      <alignment vertical="center"/>
      <protection/>
    </xf>
    <xf numFmtId="165" fontId="18" fillId="0" borderId="27" xfId="60" applyNumberFormat="1" applyFont="1" applyFill="1" applyBorder="1" applyAlignment="1" applyProtection="1">
      <alignment vertical="center"/>
      <protection/>
    </xf>
    <xf numFmtId="164" fontId="17" fillId="0" borderId="0" xfId="60" applyFont="1" applyFill="1" applyBorder="1" applyAlignment="1">
      <alignment horizontal="center"/>
      <protection/>
    </xf>
    <xf numFmtId="164" fontId="33" fillId="0" borderId="0" xfId="60" applyFont="1" applyAlignment="1">
      <alignment horizontal="center"/>
      <protection/>
    </xf>
    <xf numFmtId="164" fontId="17" fillId="0" borderId="0" xfId="60" applyFont="1" applyFill="1" applyBorder="1" applyAlignment="1" quotePrefix="1">
      <alignment horizontal="center"/>
      <protection/>
    </xf>
    <xf numFmtId="164" fontId="37" fillId="0" borderId="0" xfId="60" applyFont="1">
      <alignment/>
      <protection/>
    </xf>
    <xf numFmtId="164" fontId="37" fillId="0" borderId="0" xfId="60" applyFont="1" applyAlignment="1">
      <alignment horizontal="center"/>
      <protection/>
    </xf>
    <xf numFmtId="164" fontId="5" fillId="0" borderId="0" xfId="60" applyFont="1" applyAlignment="1">
      <alignment horizontal="center"/>
      <protection/>
    </xf>
    <xf numFmtId="0" fontId="38" fillId="0" borderId="0" xfId="60" applyNumberFormat="1" applyFont="1" applyAlignment="1">
      <alignment horizontal="center"/>
      <protection/>
    </xf>
    <xf numFmtId="164" fontId="15" fillId="0" borderId="0" xfId="64">
      <alignment/>
      <protection/>
    </xf>
    <xf numFmtId="164" fontId="13" fillId="0" borderId="0" xfId="64" applyFont="1" applyFill="1" applyBorder="1" applyAlignment="1">
      <alignment horizontal="center"/>
      <protection/>
    </xf>
    <xf numFmtId="164" fontId="39" fillId="0" borderId="0" xfId="64" applyFont="1" applyFill="1" applyBorder="1" applyAlignment="1">
      <alignment horizontal="center"/>
      <protection/>
    </xf>
    <xf numFmtId="164" fontId="40" fillId="0" borderId="0" xfId="64" applyFont="1" applyFill="1" applyBorder="1" applyAlignment="1">
      <alignment horizontal="center"/>
      <protection/>
    </xf>
    <xf numFmtId="165" fontId="6" fillId="20" borderId="14" xfId="64" applyNumberFormat="1" applyFont="1" applyFill="1" applyBorder="1" applyAlignment="1" applyProtection="1">
      <alignment vertical="center"/>
      <protection/>
    </xf>
    <xf numFmtId="164" fontId="7" fillId="0" borderId="0" xfId="64" applyFont="1" applyFill="1" applyBorder="1" applyAlignment="1">
      <alignment horizontal="center" vertical="center"/>
      <protection/>
    </xf>
    <xf numFmtId="165" fontId="26" fillId="0" borderId="0" xfId="64" applyNumberFormat="1" applyFont="1" applyFill="1" applyBorder="1" applyAlignment="1" applyProtection="1">
      <alignment/>
      <protection/>
    </xf>
    <xf numFmtId="165" fontId="10" fillId="20" borderId="14" xfId="64" applyNumberFormat="1" applyFont="1" applyFill="1" applyBorder="1" applyAlignment="1" applyProtection="1">
      <alignment vertical="center"/>
      <protection/>
    </xf>
    <xf numFmtId="165" fontId="6" fillId="0" borderId="31" xfId="64" applyNumberFormat="1" applyFont="1" applyFill="1" applyBorder="1" applyAlignment="1" applyProtection="1">
      <alignment vertical="center"/>
      <protection/>
    </xf>
    <xf numFmtId="165" fontId="10" fillId="0" borderId="31" xfId="64" applyNumberFormat="1" applyFont="1" applyFill="1" applyBorder="1" applyAlignment="1" applyProtection="1">
      <alignment vertical="center"/>
      <protection/>
    </xf>
    <xf numFmtId="165" fontId="6" fillId="0" borderId="18" xfId="64" applyNumberFormat="1" applyFont="1" applyFill="1" applyBorder="1" applyAlignment="1" applyProtection="1">
      <alignment vertical="center"/>
      <protection/>
    </xf>
    <xf numFmtId="165" fontId="10" fillId="0" borderId="18" xfId="64" applyNumberFormat="1" applyFont="1" applyFill="1" applyBorder="1" applyAlignment="1" applyProtection="1">
      <alignment vertical="center"/>
      <protection/>
    </xf>
    <xf numFmtId="165" fontId="6" fillId="0" borderId="32" xfId="64" applyNumberFormat="1" applyFont="1" applyFill="1" applyBorder="1" applyAlignment="1" applyProtection="1">
      <alignment vertical="center"/>
      <protection/>
    </xf>
    <xf numFmtId="165" fontId="10" fillId="0" borderId="32" xfId="64" applyNumberFormat="1" applyFont="1" applyFill="1" applyBorder="1" applyAlignment="1" applyProtection="1">
      <alignment vertical="center"/>
      <protection/>
    </xf>
    <xf numFmtId="165" fontId="6" fillId="0" borderId="27" xfId="64" applyNumberFormat="1" applyFont="1" applyFill="1" applyBorder="1" applyAlignment="1" applyProtection="1">
      <alignment vertical="center"/>
      <protection/>
    </xf>
    <xf numFmtId="165" fontId="10" fillId="0" borderId="27" xfId="64" applyNumberFormat="1" applyFont="1" applyFill="1" applyBorder="1" applyAlignment="1" applyProtection="1">
      <alignment vertical="center"/>
      <protection/>
    </xf>
    <xf numFmtId="164" fontId="6" fillId="0" borderId="0" xfId="64" applyFont="1" applyAlignment="1">
      <alignment horizontal="center"/>
      <protection/>
    </xf>
    <xf numFmtId="164" fontId="42" fillId="0" borderId="0" xfId="64" applyFont="1" applyAlignment="1">
      <alignment horizontal="center"/>
      <protection/>
    </xf>
    <xf numFmtId="164" fontId="43" fillId="0" borderId="0" xfId="64" applyFont="1" applyAlignment="1">
      <alignment horizontal="center"/>
      <protection/>
    </xf>
    <xf numFmtId="164" fontId="17" fillId="0" borderId="0" xfId="64" applyFont="1" applyFill="1" applyBorder="1" applyAlignment="1">
      <alignment horizontal="center"/>
      <protection/>
    </xf>
    <xf numFmtId="165" fontId="18" fillId="20" borderId="14" xfId="64" applyNumberFormat="1" applyFont="1" applyFill="1" applyBorder="1" applyAlignment="1" applyProtection="1">
      <alignment vertical="center"/>
      <protection/>
    </xf>
    <xf numFmtId="165" fontId="18" fillId="0" borderId="31" xfId="64" applyNumberFormat="1" applyFont="1" applyFill="1" applyBorder="1" applyAlignment="1" applyProtection="1">
      <alignment vertical="center"/>
      <protection/>
    </xf>
    <xf numFmtId="165" fontId="18" fillId="0" borderId="18" xfId="64" applyNumberFormat="1" applyFont="1" applyFill="1" applyBorder="1" applyAlignment="1" applyProtection="1">
      <alignment vertical="center"/>
      <protection/>
    </xf>
    <xf numFmtId="165" fontId="18" fillId="0" borderId="32" xfId="64" applyNumberFormat="1" applyFont="1" applyFill="1" applyBorder="1" applyAlignment="1" applyProtection="1">
      <alignment vertical="center"/>
      <protection/>
    </xf>
    <xf numFmtId="165" fontId="18" fillId="0" borderId="27" xfId="64" applyNumberFormat="1" applyFont="1" applyFill="1" applyBorder="1" applyAlignment="1" applyProtection="1">
      <alignment vertical="center"/>
      <protection/>
    </xf>
    <xf numFmtId="164" fontId="18" fillId="0" borderId="0" xfId="64" applyFont="1" applyAlignment="1">
      <alignment horizontal="center"/>
      <protection/>
    </xf>
    <xf numFmtId="164" fontId="20" fillId="0" borderId="0" xfId="64" applyFont="1" applyFill="1" applyBorder="1" applyAlignment="1">
      <alignment horizontal="center"/>
      <protection/>
    </xf>
    <xf numFmtId="165" fontId="21" fillId="20" borderId="14" xfId="64" applyNumberFormat="1" applyFont="1" applyFill="1" applyBorder="1" applyAlignment="1" applyProtection="1">
      <alignment vertical="center"/>
      <protection/>
    </xf>
    <xf numFmtId="165" fontId="21" fillId="0" borderId="31" xfId="64" applyNumberFormat="1" applyFont="1" applyFill="1" applyBorder="1" applyAlignment="1" applyProtection="1">
      <alignment vertical="center"/>
      <protection/>
    </xf>
    <xf numFmtId="165" fontId="21" fillId="0" borderId="18" xfId="64" applyNumberFormat="1" applyFont="1" applyFill="1" applyBorder="1" applyAlignment="1" applyProtection="1">
      <alignment vertical="center"/>
      <protection/>
    </xf>
    <xf numFmtId="165" fontId="21" fillId="0" borderId="32" xfId="64" applyNumberFormat="1" applyFont="1" applyFill="1" applyBorder="1" applyAlignment="1" applyProtection="1">
      <alignment vertical="center"/>
      <protection/>
    </xf>
    <xf numFmtId="165" fontId="21" fillId="0" borderId="27" xfId="64" applyNumberFormat="1" applyFont="1" applyFill="1" applyBorder="1" applyAlignment="1" applyProtection="1">
      <alignment vertical="center"/>
      <protection/>
    </xf>
    <xf numFmtId="164" fontId="21" fillId="0" borderId="0" xfId="64" applyFont="1" applyAlignment="1">
      <alignment horizontal="center"/>
      <protection/>
    </xf>
    <xf numFmtId="10" fontId="3" fillId="0" borderId="10" xfId="64" applyNumberFormat="1" applyFont="1" applyFill="1" applyBorder="1" applyAlignment="1">
      <alignment vertical="center"/>
      <protection/>
    </xf>
    <xf numFmtId="166" fontId="6" fillId="0" borderId="10" xfId="64" applyNumberFormat="1" applyFont="1" applyFill="1" applyBorder="1" applyAlignment="1" applyProtection="1">
      <alignment vertical="center"/>
      <protection/>
    </xf>
    <xf numFmtId="166" fontId="18" fillId="0" borderId="10" xfId="64" applyNumberFormat="1" applyFont="1" applyFill="1" applyBorder="1" applyAlignment="1" applyProtection="1">
      <alignment vertical="center"/>
      <protection/>
    </xf>
    <xf numFmtId="166" fontId="21" fillId="0" borderId="10" xfId="64" applyNumberFormat="1" applyFont="1" applyFill="1" applyBorder="1" applyAlignment="1" applyProtection="1">
      <alignment vertical="center"/>
      <protection/>
    </xf>
    <xf numFmtId="164" fontId="46" fillId="0" borderId="0" xfId="60" applyFont="1" applyAlignment="1">
      <alignment horizontal="center"/>
      <protection/>
    </xf>
    <xf numFmtId="165" fontId="21" fillId="20" borderId="14" xfId="60" applyNumberFormat="1" applyFont="1" applyFill="1" applyBorder="1" applyAlignment="1" applyProtection="1">
      <alignment vertical="center"/>
      <protection/>
    </xf>
    <xf numFmtId="165" fontId="21" fillId="0" borderId="31" xfId="60" applyNumberFormat="1" applyFont="1" applyFill="1" applyBorder="1" applyAlignment="1" applyProtection="1">
      <alignment vertical="center"/>
      <protection/>
    </xf>
    <xf numFmtId="165" fontId="21" fillId="0" borderId="18" xfId="60" applyNumberFormat="1" applyFont="1" applyFill="1" applyBorder="1" applyAlignment="1" applyProtection="1">
      <alignment vertical="center"/>
      <protection/>
    </xf>
    <xf numFmtId="165" fontId="21" fillId="0" borderId="32" xfId="60" applyNumberFormat="1" applyFont="1" applyFill="1" applyBorder="1" applyAlignment="1" applyProtection="1">
      <alignment vertical="center"/>
      <protection/>
    </xf>
    <xf numFmtId="165" fontId="21" fillId="0" borderId="27" xfId="60" applyNumberFormat="1" applyFont="1" applyFill="1" applyBorder="1" applyAlignment="1" applyProtection="1">
      <alignment vertical="center"/>
      <protection/>
    </xf>
    <xf numFmtId="164" fontId="20" fillId="0" borderId="0" xfId="60" applyFont="1" applyFill="1" applyBorder="1" applyAlignment="1">
      <alignment horizontal="center"/>
      <protection/>
    </xf>
    <xf numFmtId="164" fontId="47" fillId="0" borderId="0" xfId="60" applyFont="1">
      <alignment/>
      <protection/>
    </xf>
    <xf numFmtId="164" fontId="20" fillId="0" borderId="0" xfId="60" applyFont="1" applyFill="1" applyBorder="1" applyAlignment="1" quotePrefix="1">
      <alignment horizontal="center"/>
      <protection/>
    </xf>
    <xf numFmtId="166" fontId="49" fillId="0" borderId="10" xfId="64" applyNumberFormat="1" applyFont="1" applyFill="1" applyBorder="1" applyAlignment="1" applyProtection="1">
      <alignment vertical="center"/>
      <protection/>
    </xf>
    <xf numFmtId="165" fontId="26" fillId="11" borderId="0" xfId="64" applyNumberFormat="1" applyFont="1" applyFill="1" applyBorder="1" applyAlignment="1" applyProtection="1">
      <alignment/>
      <protection/>
    </xf>
    <xf numFmtId="0" fontId="38" fillId="0" borderId="0" xfId="64" applyNumberFormat="1" applyFont="1" applyAlignment="1">
      <alignment horizontal="left" indent="3"/>
      <protection/>
    </xf>
    <xf numFmtId="164" fontId="15" fillId="0" borderId="0" xfId="59">
      <alignment/>
      <protection/>
    </xf>
    <xf numFmtId="164" fontId="1" fillId="0" borderId="0" xfId="59" applyFont="1" applyAlignment="1">
      <alignment horizontal="center"/>
      <protection/>
    </xf>
    <xf numFmtId="164" fontId="1" fillId="0" borderId="0" xfId="59" applyFont="1" applyAlignment="1" applyProtection="1">
      <alignment horizontal="center"/>
      <protection locked="0"/>
    </xf>
    <xf numFmtId="164" fontId="1" fillId="0" borderId="0" xfId="59" applyFont="1" applyAlignment="1">
      <alignment horizontal="left"/>
      <protection/>
    </xf>
    <xf numFmtId="165" fontId="3" fillId="21" borderId="10" xfId="59" applyNumberFormat="1" applyFont="1" applyFill="1" applyBorder="1" applyAlignment="1" applyProtection="1">
      <alignment vertical="center"/>
      <protection/>
    </xf>
    <xf numFmtId="165" fontId="3" fillId="0" borderId="11" xfId="59" applyNumberFormat="1" applyFont="1" applyFill="1" applyBorder="1" applyAlignment="1" applyProtection="1">
      <alignment vertical="center"/>
      <protection/>
    </xf>
    <xf numFmtId="165" fontId="3" fillId="0" borderId="12" xfId="59" applyNumberFormat="1" applyFont="1" applyFill="1" applyBorder="1" applyAlignment="1" applyProtection="1">
      <alignment vertical="center"/>
      <protection/>
    </xf>
    <xf numFmtId="165" fontId="3" fillId="0" borderId="13" xfId="59" applyNumberFormat="1" applyFont="1" applyFill="1" applyBorder="1" applyAlignment="1" applyProtection="1">
      <alignment vertical="center"/>
      <protection/>
    </xf>
    <xf numFmtId="164" fontId="4" fillId="0" borderId="0" xfId="59" applyFont="1" applyFill="1" applyBorder="1" applyAlignment="1">
      <alignment horizontal="center"/>
      <protection/>
    </xf>
    <xf numFmtId="164" fontId="11" fillId="0" borderId="0" xfId="59" applyFont="1" applyFill="1" applyBorder="1" applyAlignment="1">
      <alignment horizontal="center" vertical="center"/>
      <protection/>
    </xf>
    <xf numFmtId="164" fontId="7" fillId="0" borderId="0" xfId="59" applyFont="1" applyFill="1" applyBorder="1" applyAlignment="1">
      <alignment horizontal="center" vertical="center"/>
      <protection/>
    </xf>
    <xf numFmtId="164" fontId="1" fillId="0" borderId="0" xfId="59" applyFont="1" applyAlignment="1">
      <alignment horizontal="right" indent="1"/>
      <protection/>
    </xf>
    <xf numFmtId="165" fontId="3" fillId="21" borderId="14" xfId="59" applyNumberFormat="1" applyFont="1" applyFill="1" applyBorder="1" applyAlignment="1" applyProtection="1">
      <alignment vertical="center"/>
      <protection/>
    </xf>
    <xf numFmtId="165" fontId="3" fillId="22" borderId="14" xfId="59" applyNumberFormat="1" applyFont="1" applyFill="1" applyBorder="1" applyAlignment="1" applyProtection="1">
      <alignment vertical="center"/>
      <protection/>
    </xf>
    <xf numFmtId="165" fontId="3" fillId="21" borderId="15" xfId="59" applyNumberFormat="1" applyFont="1" applyFill="1" applyBorder="1" applyAlignment="1" applyProtection="1">
      <alignment vertical="center"/>
      <protection/>
    </xf>
    <xf numFmtId="165" fontId="3" fillId="21" borderId="16" xfId="59" applyNumberFormat="1" applyFont="1" applyFill="1" applyBorder="1" applyAlignment="1" applyProtection="1">
      <alignment vertical="center"/>
      <protection/>
    </xf>
    <xf numFmtId="165" fontId="3" fillId="21" borderId="17" xfId="59" applyNumberFormat="1" applyFont="1" applyFill="1" applyBorder="1" applyAlignment="1" applyProtection="1">
      <alignment vertical="center"/>
      <protection/>
    </xf>
    <xf numFmtId="164" fontId="1" fillId="0" borderId="0" xfId="59" applyFont="1" applyAlignment="1" applyProtection="1">
      <alignment horizontal="right" indent="1"/>
      <protection locked="0"/>
    </xf>
    <xf numFmtId="165" fontId="3" fillId="0" borderId="31" xfId="59" applyNumberFormat="1" applyFont="1" applyFill="1" applyBorder="1" applyAlignment="1" applyProtection="1">
      <alignment vertical="center"/>
      <protection/>
    </xf>
    <xf numFmtId="165" fontId="3" fillId="21" borderId="31" xfId="59" applyNumberFormat="1" applyFont="1" applyFill="1" applyBorder="1" applyAlignment="1" applyProtection="1">
      <alignment vertical="center"/>
      <protection/>
    </xf>
    <xf numFmtId="165" fontId="67" fillId="0" borderId="19" xfId="59" applyNumberFormat="1" applyFont="1" applyFill="1" applyBorder="1" applyAlignment="1" applyProtection="1">
      <alignment vertical="center"/>
      <protection/>
    </xf>
    <xf numFmtId="165" fontId="67" fillId="0" borderId="20" xfId="59" applyNumberFormat="1" applyFont="1" applyFill="1" applyBorder="1" applyAlignment="1" applyProtection="1">
      <alignment vertical="center"/>
      <protection/>
    </xf>
    <xf numFmtId="165" fontId="67" fillId="0" borderId="21" xfId="59" applyNumberFormat="1" applyFont="1" applyFill="1" applyBorder="1" applyAlignment="1" applyProtection="1">
      <alignment vertical="center"/>
      <protection/>
    </xf>
    <xf numFmtId="165" fontId="67" fillId="0" borderId="0" xfId="59" applyNumberFormat="1" applyFont="1" applyFill="1" applyBorder="1" applyAlignment="1" applyProtection="1">
      <alignment vertical="center"/>
      <protection/>
    </xf>
    <xf numFmtId="164" fontId="1" fillId="0" borderId="0" xfId="59" applyFont="1" applyAlignment="1" applyProtection="1">
      <alignment horizontal="left"/>
      <protection locked="0"/>
    </xf>
    <xf numFmtId="165" fontId="3" fillId="0" borderId="18" xfId="59" applyNumberFormat="1" applyFont="1" applyFill="1" applyBorder="1" applyAlignment="1" applyProtection="1">
      <alignment vertical="center"/>
      <protection/>
    </xf>
    <xf numFmtId="165" fontId="3" fillId="21" borderId="18" xfId="59" applyNumberFormat="1" applyFont="1" applyFill="1" applyBorder="1" applyAlignment="1" applyProtection="1">
      <alignment vertical="center"/>
      <protection/>
    </xf>
    <xf numFmtId="165" fontId="67" fillId="0" borderId="22" xfId="59" applyNumberFormat="1" applyFont="1" applyFill="1" applyBorder="1" applyAlignment="1" applyProtection="1">
      <alignment vertical="center"/>
      <protection/>
    </xf>
    <xf numFmtId="165" fontId="67" fillId="0" borderId="23" xfId="59" applyNumberFormat="1" applyFont="1" applyFill="1" applyBorder="1" applyAlignment="1" applyProtection="1">
      <alignment vertical="center"/>
      <protection/>
    </xf>
    <xf numFmtId="164" fontId="68" fillId="0" borderId="0" xfId="63" applyFont="1" applyAlignment="1">
      <alignment vertical="center"/>
      <protection/>
    </xf>
    <xf numFmtId="165" fontId="3" fillId="0" borderId="32" xfId="59" applyNumberFormat="1" applyFont="1" applyFill="1" applyBorder="1" applyAlignment="1" applyProtection="1">
      <alignment vertical="center"/>
      <protection/>
    </xf>
    <xf numFmtId="165" fontId="3" fillId="21" borderId="32" xfId="59" applyNumberFormat="1" applyFont="1" applyFill="1" applyBorder="1" applyAlignment="1" applyProtection="1">
      <alignment vertical="center"/>
      <protection/>
    </xf>
    <xf numFmtId="165" fontId="67" fillId="0" borderId="24" xfId="59" applyNumberFormat="1" applyFont="1" applyFill="1" applyBorder="1" applyAlignment="1" applyProtection="1">
      <alignment vertical="center"/>
      <protection/>
    </xf>
    <xf numFmtId="165" fontId="67" fillId="0" borderId="25" xfId="59" applyNumberFormat="1" applyFont="1" applyFill="1" applyBorder="1" applyAlignment="1" applyProtection="1">
      <alignment vertical="center"/>
      <protection/>
    </xf>
    <xf numFmtId="165" fontId="67" fillId="0" borderId="26" xfId="59" applyNumberFormat="1" applyFont="1" applyFill="1" applyBorder="1" applyAlignment="1" applyProtection="1">
      <alignment vertical="center"/>
      <protection/>
    </xf>
    <xf numFmtId="165" fontId="3" fillId="0" borderId="27" xfId="59" applyNumberFormat="1" applyFont="1" applyFill="1" applyBorder="1" applyAlignment="1" applyProtection="1">
      <alignment vertical="center"/>
      <protection/>
    </xf>
    <xf numFmtId="165" fontId="3" fillId="21" borderId="27" xfId="59" applyNumberFormat="1" applyFont="1" applyFill="1" applyBorder="1" applyAlignment="1" applyProtection="1">
      <alignment vertical="center"/>
      <protection/>
    </xf>
    <xf numFmtId="165" fontId="67" fillId="0" borderId="28" xfId="59" applyNumberFormat="1" applyFont="1" applyFill="1" applyBorder="1" applyAlignment="1" applyProtection="1">
      <alignment vertical="center"/>
      <protection/>
    </xf>
    <xf numFmtId="165" fontId="67" fillId="0" borderId="29" xfId="59" applyNumberFormat="1" applyFont="1" applyFill="1" applyBorder="1" applyAlignment="1" applyProtection="1">
      <alignment vertical="center"/>
      <protection/>
    </xf>
    <xf numFmtId="165" fontId="67" fillId="0" borderId="30" xfId="59" applyNumberFormat="1" applyFont="1" applyFill="1" applyBorder="1" applyAlignment="1" applyProtection="1">
      <alignment vertical="center"/>
      <protection/>
    </xf>
    <xf numFmtId="164" fontId="11" fillId="0" borderId="0" xfId="59" applyFont="1" applyAlignment="1">
      <alignment horizontal="center"/>
      <protection/>
    </xf>
    <xf numFmtId="10" fontId="67" fillId="0" borderId="10" xfId="59" applyNumberFormat="1" applyFont="1" applyFill="1" applyBorder="1" applyAlignment="1">
      <alignment vertical="center"/>
      <protection/>
    </xf>
    <xf numFmtId="166" fontId="67" fillId="21" borderId="10" xfId="59" applyNumberFormat="1" applyFont="1" applyFill="1" applyBorder="1" applyAlignment="1">
      <alignment vertical="center"/>
      <protection/>
    </xf>
    <xf numFmtId="167" fontId="3" fillId="0" borderId="12" xfId="59" applyNumberFormat="1" applyFont="1" applyFill="1" applyBorder="1" applyAlignment="1">
      <alignment vertical="center"/>
      <protection/>
    </xf>
    <xf numFmtId="167" fontId="3" fillId="0" borderId="13" xfId="59" applyNumberFormat="1" applyFont="1" applyFill="1" applyBorder="1" applyAlignment="1">
      <alignment vertical="center"/>
      <protection/>
    </xf>
    <xf numFmtId="167" fontId="3" fillId="0" borderId="11" xfId="59" applyNumberFormat="1" applyFont="1" applyFill="1" applyBorder="1" applyAlignment="1">
      <alignment vertical="center"/>
      <protection/>
    </xf>
    <xf numFmtId="167" fontId="67" fillId="0" borderId="13" xfId="59" applyNumberFormat="1" applyFont="1" applyFill="1" applyBorder="1" applyAlignment="1">
      <alignment vertical="center"/>
      <protection/>
    </xf>
    <xf numFmtId="164" fontId="11" fillId="0" borderId="0" xfId="59" applyFont="1" applyAlignment="1">
      <alignment horizontal="left"/>
      <protection/>
    </xf>
    <xf numFmtId="164" fontId="11" fillId="0" borderId="0" xfId="59" applyFont="1" applyAlignment="1">
      <alignment/>
      <protection/>
    </xf>
    <xf numFmtId="166" fontId="67" fillId="0" borderId="35" xfId="59" applyNumberFormat="1" applyFont="1" applyFill="1" applyBorder="1" applyAlignment="1">
      <alignment vertical="center"/>
      <protection/>
    </xf>
    <xf numFmtId="166" fontId="3" fillId="0" borderId="36" xfId="59" applyNumberFormat="1" applyFont="1" applyFill="1" applyBorder="1" applyAlignment="1">
      <alignment vertical="center"/>
      <protection/>
    </xf>
    <xf numFmtId="164" fontId="11" fillId="0" borderId="0" xfId="59" applyFont="1" applyFill="1" applyBorder="1" applyAlignment="1">
      <alignment horizontal="center"/>
      <protection/>
    </xf>
    <xf numFmtId="10" fontId="3" fillId="0" borderId="0" xfId="59" applyNumberFormat="1" applyFont="1" applyAlignment="1">
      <alignment horizontal="center"/>
      <protection/>
    </xf>
    <xf numFmtId="165" fontId="3" fillId="21" borderId="37" xfId="59" applyNumberFormat="1" applyFont="1" applyFill="1" applyBorder="1" applyAlignment="1" applyProtection="1">
      <alignment vertical="center"/>
      <protection/>
    </xf>
    <xf numFmtId="165" fontId="3" fillId="0" borderId="20" xfId="59" applyNumberFormat="1" applyFont="1" applyFill="1" applyBorder="1" applyAlignment="1" applyProtection="1">
      <alignment vertical="center"/>
      <protection/>
    </xf>
    <xf numFmtId="165" fontId="3" fillId="0" borderId="21" xfId="59" applyNumberFormat="1" applyFont="1" applyFill="1" applyBorder="1" applyAlignment="1" applyProtection="1">
      <alignment vertical="center"/>
      <protection/>
    </xf>
    <xf numFmtId="165" fontId="3" fillId="0" borderId="0" xfId="59" applyNumberFormat="1" applyFont="1" applyFill="1" applyBorder="1" applyAlignment="1" applyProtection="1">
      <alignment vertical="center"/>
      <protection/>
    </xf>
    <xf numFmtId="164" fontId="11" fillId="0" borderId="0" xfId="59" applyFont="1" applyAlignment="1">
      <alignment horizontal="right"/>
      <protection/>
    </xf>
    <xf numFmtId="165" fontId="3" fillId="21" borderId="38" xfId="59" applyNumberFormat="1" applyFont="1" applyFill="1" applyBorder="1" applyAlignment="1" applyProtection="1">
      <alignment vertical="center"/>
      <protection/>
    </xf>
    <xf numFmtId="165" fontId="3" fillId="0" borderId="23" xfId="59" applyNumberFormat="1" applyFont="1" applyFill="1" applyBorder="1" applyAlignment="1" applyProtection="1">
      <alignment vertical="center"/>
      <protection/>
    </xf>
    <xf numFmtId="165" fontId="3" fillId="21" borderId="39" xfId="59" applyNumberFormat="1" applyFont="1" applyFill="1" applyBorder="1" applyAlignment="1" applyProtection="1">
      <alignment vertical="center"/>
      <protection/>
    </xf>
    <xf numFmtId="165" fontId="3" fillId="0" borderId="25" xfId="59" applyNumberFormat="1" applyFont="1" applyFill="1" applyBorder="1" applyAlignment="1" applyProtection="1">
      <alignment vertical="center"/>
      <protection/>
    </xf>
    <xf numFmtId="165" fontId="3" fillId="0" borderId="26" xfId="59" applyNumberFormat="1" applyFont="1" applyFill="1" applyBorder="1" applyAlignment="1" applyProtection="1">
      <alignment vertical="center"/>
      <protection/>
    </xf>
    <xf numFmtId="165" fontId="3" fillId="21" borderId="40" xfId="59" applyNumberFormat="1" applyFont="1" applyFill="1" applyBorder="1" applyAlignment="1" applyProtection="1">
      <alignment vertical="center"/>
      <protection/>
    </xf>
    <xf numFmtId="165" fontId="3" fillId="0" borderId="41" xfId="59" applyNumberFormat="1" applyFont="1" applyFill="1" applyBorder="1" applyAlignment="1" applyProtection="1">
      <alignment vertical="center"/>
      <protection/>
    </xf>
    <xf numFmtId="165" fontId="3" fillId="0" borderId="42" xfId="59" applyNumberFormat="1" applyFont="1" applyFill="1" applyBorder="1" applyAlignment="1" applyProtection="1">
      <alignment vertical="center"/>
      <protection/>
    </xf>
    <xf numFmtId="164" fontId="70" fillId="0" borderId="0" xfId="59" applyFont="1" applyAlignment="1">
      <alignment horizontal="center"/>
      <protection/>
    </xf>
    <xf numFmtId="165" fontId="3" fillId="0" borderId="19" xfId="59" applyNumberFormat="1" applyFont="1" applyFill="1" applyBorder="1" applyAlignment="1" applyProtection="1">
      <alignment vertical="center"/>
      <protection/>
    </xf>
    <xf numFmtId="165" fontId="3" fillId="0" borderId="22" xfId="59" applyNumberFormat="1" applyFont="1" applyFill="1" applyBorder="1" applyAlignment="1" applyProtection="1">
      <alignment vertical="center"/>
      <protection/>
    </xf>
    <xf numFmtId="165" fontId="3" fillId="21" borderId="33" xfId="59" applyNumberFormat="1" applyFont="1" applyFill="1" applyBorder="1" applyAlignment="1" applyProtection="1">
      <alignment vertical="center"/>
      <protection/>
    </xf>
    <xf numFmtId="165" fontId="3" fillId="0" borderId="24" xfId="59" applyNumberFormat="1" applyFont="1" applyFill="1" applyBorder="1" applyAlignment="1" applyProtection="1">
      <alignment vertical="center"/>
      <protection/>
    </xf>
    <xf numFmtId="165" fontId="3" fillId="0" borderId="28" xfId="59" applyNumberFormat="1" applyFont="1" applyFill="1" applyBorder="1" applyAlignment="1" applyProtection="1">
      <alignment vertical="center"/>
      <protection/>
    </xf>
    <xf numFmtId="165" fontId="3" fillId="0" borderId="29" xfId="59" applyNumberFormat="1" applyFont="1" applyFill="1" applyBorder="1" applyAlignment="1" applyProtection="1">
      <alignment vertical="center"/>
      <protection/>
    </xf>
    <xf numFmtId="165" fontId="3" fillId="0" borderId="30" xfId="59" applyNumberFormat="1" applyFont="1" applyFill="1" applyBorder="1" applyAlignment="1" applyProtection="1">
      <alignment vertical="center"/>
      <protection/>
    </xf>
    <xf numFmtId="166" fontId="3" fillId="21" borderId="10" xfId="59" applyNumberFormat="1" applyFont="1" applyFill="1" applyBorder="1" applyAlignment="1">
      <alignment vertical="center"/>
      <protection/>
    </xf>
    <xf numFmtId="165" fontId="3" fillId="23" borderId="15" xfId="59" applyNumberFormat="1" applyFont="1" applyFill="1" applyBorder="1" applyAlignment="1" applyProtection="1">
      <alignment vertical="center"/>
      <protection/>
    </xf>
    <xf numFmtId="165" fontId="3" fillId="23" borderId="16" xfId="59" applyNumberFormat="1" applyFont="1" applyFill="1" applyBorder="1" applyAlignment="1" applyProtection="1">
      <alignment vertical="center"/>
      <protection/>
    </xf>
    <xf numFmtId="165" fontId="3" fillId="23" borderId="17" xfId="59" applyNumberFormat="1" applyFont="1" applyFill="1" applyBorder="1" applyAlignment="1" applyProtection="1">
      <alignment vertical="center"/>
      <protection/>
    </xf>
    <xf numFmtId="165" fontId="11" fillId="24" borderId="15" xfId="59" applyNumberFormat="1" applyFont="1" applyFill="1" applyBorder="1" applyAlignment="1" applyProtection="1">
      <alignment vertical="center"/>
      <protection/>
    </xf>
    <xf numFmtId="165" fontId="11" fillId="24" borderId="17" xfId="59" applyNumberFormat="1" applyFont="1" applyFill="1" applyBorder="1" applyAlignment="1" applyProtection="1">
      <alignment vertical="center"/>
      <protection/>
    </xf>
    <xf numFmtId="165" fontId="3" fillId="25" borderId="20" xfId="59" applyNumberFormat="1" applyFont="1" applyFill="1" applyBorder="1" applyAlignment="1" applyProtection="1">
      <alignment vertical="center"/>
      <protection/>
    </xf>
    <xf numFmtId="165" fontId="3" fillId="25" borderId="21" xfId="59" applyNumberFormat="1" applyFont="1" applyFill="1" applyBorder="1" applyAlignment="1" applyProtection="1">
      <alignment vertical="center"/>
      <protection/>
    </xf>
    <xf numFmtId="165" fontId="71" fillId="25" borderId="0" xfId="59" applyNumberFormat="1" applyFont="1" applyFill="1" applyBorder="1" applyAlignment="1" applyProtection="1">
      <alignment vertical="center"/>
      <protection/>
    </xf>
    <xf numFmtId="165" fontId="71" fillId="25" borderId="21" xfId="59" applyNumberFormat="1" applyFont="1" applyFill="1" applyBorder="1" applyAlignment="1" applyProtection="1">
      <alignment vertical="center"/>
      <protection/>
    </xf>
    <xf numFmtId="165" fontId="3" fillId="25" borderId="0" xfId="59" applyNumberFormat="1" applyFont="1" applyFill="1" applyBorder="1" applyAlignment="1" applyProtection="1">
      <alignment vertical="center"/>
      <protection/>
    </xf>
    <xf numFmtId="165" fontId="3" fillId="25" borderId="23" xfId="59" applyNumberFormat="1" applyFont="1" applyFill="1" applyBorder="1" applyAlignment="1" applyProtection="1">
      <alignment vertical="center"/>
      <protection/>
    </xf>
    <xf numFmtId="165" fontId="71" fillId="25" borderId="23" xfId="59" applyNumberFormat="1" applyFont="1" applyFill="1" applyBorder="1" applyAlignment="1" applyProtection="1">
      <alignment vertical="center"/>
      <protection/>
    </xf>
    <xf numFmtId="165" fontId="3" fillId="25" borderId="25" xfId="59" applyNumberFormat="1" applyFont="1" applyFill="1" applyBorder="1" applyAlignment="1" applyProtection="1">
      <alignment vertical="center"/>
      <protection/>
    </xf>
    <xf numFmtId="165" fontId="3" fillId="25" borderId="26" xfId="59" applyNumberFormat="1" applyFont="1" applyFill="1" applyBorder="1" applyAlignment="1" applyProtection="1">
      <alignment vertical="center"/>
      <protection/>
    </xf>
    <xf numFmtId="165" fontId="11" fillId="0" borderId="43" xfId="59" applyNumberFormat="1" applyFont="1" applyFill="1" applyBorder="1" applyAlignment="1" applyProtection="1">
      <alignment vertical="center"/>
      <protection/>
    </xf>
    <xf numFmtId="165" fontId="3" fillId="25" borderId="44" xfId="59" applyNumberFormat="1" applyFont="1" applyFill="1" applyBorder="1" applyAlignment="1" applyProtection="1">
      <alignment vertical="center"/>
      <protection/>
    </xf>
    <xf numFmtId="165" fontId="3" fillId="25" borderId="41" xfId="59" applyNumberFormat="1" applyFont="1" applyFill="1" applyBorder="1" applyAlignment="1" applyProtection="1">
      <alignment vertical="center"/>
      <protection/>
    </xf>
    <xf numFmtId="165" fontId="71" fillId="25" borderId="41" xfId="59" applyNumberFormat="1" applyFont="1" applyFill="1" applyBorder="1" applyAlignment="1" applyProtection="1">
      <alignment vertical="center"/>
      <protection/>
    </xf>
    <xf numFmtId="165" fontId="11" fillId="0" borderId="45" xfId="59" applyNumberFormat="1" applyFont="1" applyFill="1" applyBorder="1" applyAlignment="1" applyProtection="1">
      <alignment vertical="center"/>
      <protection/>
    </xf>
    <xf numFmtId="164" fontId="1" fillId="0" borderId="0" xfId="59" applyFont="1" applyFill="1" applyBorder="1" applyAlignment="1">
      <alignment horizontal="center" vertical="center"/>
      <protection/>
    </xf>
    <xf numFmtId="166" fontId="3" fillId="0" borderId="10" xfId="59" applyNumberFormat="1" applyFont="1" applyFill="1" applyBorder="1" applyAlignment="1">
      <alignment vertical="center"/>
      <protection/>
    </xf>
    <xf numFmtId="166" fontId="67" fillId="0" borderId="10" xfId="59" applyNumberFormat="1" applyFont="1" applyFill="1" applyBorder="1" applyAlignment="1">
      <alignment vertical="center"/>
      <protection/>
    </xf>
    <xf numFmtId="164" fontId="11" fillId="0" borderId="0" xfId="59" applyFont="1" applyAlignment="1">
      <alignment horizontal="left" indent="1"/>
      <protection/>
    </xf>
    <xf numFmtId="164" fontId="4" fillId="0" borderId="0" xfId="59" applyFont="1" applyFill="1" applyBorder="1" applyAlignment="1">
      <alignment horizontal="center" vertical="center"/>
      <protection/>
    </xf>
    <xf numFmtId="164" fontId="11" fillId="0" borderId="0" xfId="58" applyFont="1" applyFill="1" applyBorder="1" applyAlignment="1">
      <alignment horizontal="left" vertical="center"/>
      <protection/>
    </xf>
    <xf numFmtId="166" fontId="3" fillId="23" borderId="10" xfId="59" applyNumberFormat="1" applyFont="1" applyFill="1" applyBorder="1" applyAlignment="1">
      <alignment vertical="center"/>
      <protection/>
    </xf>
    <xf numFmtId="166" fontId="11" fillId="25" borderId="12" xfId="59" applyNumberFormat="1" applyFont="1" applyFill="1" applyBorder="1" applyAlignment="1">
      <alignment vertical="center"/>
      <protection/>
    </xf>
    <xf numFmtId="166" fontId="11" fillId="25" borderId="13" xfId="59" applyNumberFormat="1" applyFont="1" applyFill="1" applyBorder="1" applyAlignment="1">
      <alignment vertical="center"/>
      <protection/>
    </xf>
    <xf numFmtId="164" fontId="13" fillId="0" borderId="0" xfId="59" applyFont="1" applyFill="1" applyBorder="1" applyAlignment="1">
      <alignment horizontal="right"/>
      <protection/>
    </xf>
    <xf numFmtId="164" fontId="13" fillId="0" borderId="0" xfId="59" applyFont="1" applyFill="1" applyBorder="1" applyAlignment="1">
      <alignment horizontal="center"/>
      <protection/>
    </xf>
    <xf numFmtId="164" fontId="28" fillId="0" borderId="0" xfId="59" applyFont="1">
      <alignment/>
      <protection/>
    </xf>
    <xf numFmtId="165" fontId="6" fillId="21" borderId="14" xfId="59" applyNumberFormat="1" applyFont="1" applyFill="1" applyBorder="1" applyAlignment="1" applyProtection="1">
      <alignment vertical="center"/>
      <protection/>
    </xf>
    <xf numFmtId="165" fontId="6" fillId="0" borderId="31" xfId="59" applyNumberFormat="1" applyFont="1" applyFill="1" applyBorder="1" applyAlignment="1" applyProtection="1">
      <alignment vertical="center"/>
      <protection/>
    </xf>
    <xf numFmtId="165" fontId="6" fillId="0" borderId="18" xfId="59" applyNumberFormat="1" applyFont="1" applyFill="1" applyBorder="1" applyAlignment="1" applyProtection="1">
      <alignment vertical="center"/>
      <protection/>
    </xf>
    <xf numFmtId="165" fontId="6" fillId="0" borderId="32" xfId="59" applyNumberFormat="1" applyFont="1" applyFill="1" applyBorder="1" applyAlignment="1" applyProtection="1">
      <alignment vertical="center"/>
      <protection/>
    </xf>
    <xf numFmtId="165" fontId="6" fillId="0" borderId="27" xfId="59" applyNumberFormat="1" applyFont="1" applyFill="1" applyBorder="1" applyAlignment="1" applyProtection="1">
      <alignment vertical="center"/>
      <protection/>
    </xf>
    <xf numFmtId="165" fontId="10" fillId="26" borderId="10" xfId="59" applyNumberFormat="1" applyFont="1" applyFill="1" applyBorder="1" applyAlignment="1" applyProtection="1">
      <alignment vertical="center"/>
      <protection/>
    </xf>
    <xf numFmtId="165" fontId="3" fillId="27" borderId="11" xfId="59" applyNumberFormat="1" applyFont="1" applyFill="1" applyBorder="1" applyAlignment="1" applyProtection="1">
      <alignment vertical="center"/>
      <protection/>
    </xf>
    <xf numFmtId="165" fontId="3" fillId="27" borderId="12" xfId="59" applyNumberFormat="1" applyFont="1" applyFill="1" applyBorder="1" applyAlignment="1" applyProtection="1">
      <alignment vertical="center"/>
      <protection/>
    </xf>
    <xf numFmtId="165" fontId="3" fillId="27" borderId="13" xfId="59" applyNumberFormat="1" applyFont="1" applyFill="1" applyBorder="1" applyAlignment="1" applyProtection="1">
      <alignment vertical="center"/>
      <protection/>
    </xf>
    <xf numFmtId="165" fontId="6" fillId="28" borderId="14" xfId="59" applyNumberFormat="1" applyFont="1" applyFill="1" applyBorder="1" applyAlignment="1" applyProtection="1">
      <alignment/>
      <protection/>
    </xf>
    <xf numFmtId="165" fontId="10" fillId="26" borderId="31" xfId="59" applyNumberFormat="1" applyFont="1" applyFill="1" applyBorder="1" applyAlignment="1" applyProtection="1">
      <alignment vertical="center"/>
      <protection/>
    </xf>
    <xf numFmtId="165" fontId="3" fillId="26" borderId="15" xfId="59" applyNumberFormat="1" applyFont="1" applyFill="1" applyBorder="1" applyAlignment="1" applyProtection="1">
      <alignment vertical="center"/>
      <protection/>
    </xf>
    <xf numFmtId="165" fontId="3" fillId="26" borderId="16" xfId="59" applyNumberFormat="1" applyFont="1" applyFill="1" applyBorder="1" applyAlignment="1" applyProtection="1">
      <alignment vertical="center"/>
      <protection/>
    </xf>
    <xf numFmtId="165" fontId="3" fillId="26" borderId="17" xfId="59" applyNumberFormat="1" applyFont="1" applyFill="1" applyBorder="1" applyAlignment="1" applyProtection="1">
      <alignment vertical="center"/>
      <protection/>
    </xf>
    <xf numFmtId="165" fontId="6" fillId="19" borderId="18" xfId="59" applyNumberFormat="1" applyFont="1" applyFill="1" applyBorder="1" applyAlignment="1" applyProtection="1">
      <alignment vertical="center"/>
      <protection/>
    </xf>
    <xf numFmtId="165" fontId="3" fillId="27" borderId="19" xfId="59" applyNumberFormat="1" applyFont="1" applyFill="1" applyBorder="1" applyAlignment="1" applyProtection="1">
      <alignment vertical="center"/>
      <protection/>
    </xf>
    <xf numFmtId="165" fontId="3" fillId="27" borderId="20" xfId="59" applyNumberFormat="1" applyFont="1" applyFill="1" applyBorder="1" applyAlignment="1" applyProtection="1">
      <alignment vertical="center"/>
      <protection/>
    </xf>
    <xf numFmtId="165" fontId="3" fillId="27" borderId="21" xfId="59" applyNumberFormat="1" applyFont="1" applyFill="1" applyBorder="1" applyAlignment="1" applyProtection="1">
      <alignment vertical="center"/>
      <protection/>
    </xf>
    <xf numFmtId="165" fontId="3" fillId="27" borderId="0" xfId="59" applyNumberFormat="1" applyFont="1" applyFill="1" applyBorder="1" applyAlignment="1" applyProtection="1">
      <alignment vertical="center"/>
      <protection/>
    </xf>
    <xf numFmtId="165" fontId="10" fillId="26" borderId="18" xfId="59" applyNumberFormat="1" applyFont="1" applyFill="1" applyBorder="1" applyAlignment="1" applyProtection="1">
      <alignment vertical="center"/>
      <protection/>
    </xf>
    <xf numFmtId="165" fontId="3" fillId="27" borderId="22" xfId="59" applyNumberFormat="1" applyFont="1" applyFill="1" applyBorder="1" applyAlignment="1" applyProtection="1">
      <alignment vertical="center"/>
      <protection/>
    </xf>
    <xf numFmtId="165" fontId="3" fillId="27" borderId="23" xfId="59" applyNumberFormat="1" applyFont="1" applyFill="1" applyBorder="1" applyAlignment="1" applyProtection="1">
      <alignment vertical="center"/>
      <protection/>
    </xf>
    <xf numFmtId="165" fontId="6" fillId="19" borderId="33" xfId="59" applyNumberFormat="1" applyFont="1" applyFill="1" applyBorder="1" applyAlignment="1" applyProtection="1">
      <alignment vertical="center"/>
      <protection/>
    </xf>
    <xf numFmtId="165" fontId="6" fillId="19" borderId="32" xfId="59" applyNumberFormat="1" applyFont="1" applyFill="1" applyBorder="1" applyAlignment="1" applyProtection="1">
      <alignment vertical="center"/>
      <protection/>
    </xf>
    <xf numFmtId="165" fontId="10" fillId="26" borderId="33" xfId="59" applyNumberFormat="1" applyFont="1" applyFill="1" applyBorder="1" applyAlignment="1" applyProtection="1">
      <alignment vertical="center"/>
      <protection/>
    </xf>
    <xf numFmtId="165" fontId="3" fillId="27" borderId="24" xfId="59" applyNumberFormat="1" applyFont="1" applyFill="1" applyBorder="1" applyAlignment="1" applyProtection="1">
      <alignment vertical="center"/>
      <protection/>
    </xf>
    <xf numFmtId="165" fontId="3" fillId="27" borderId="25" xfId="59" applyNumberFormat="1" applyFont="1" applyFill="1" applyBorder="1" applyAlignment="1" applyProtection="1">
      <alignment vertical="center"/>
      <protection/>
    </xf>
    <xf numFmtId="165" fontId="3" fillId="27" borderId="26" xfId="59" applyNumberFormat="1" applyFont="1" applyFill="1" applyBorder="1" applyAlignment="1" applyProtection="1">
      <alignment vertical="center"/>
      <protection/>
    </xf>
    <xf numFmtId="165" fontId="6" fillId="19" borderId="18" xfId="59" applyNumberFormat="1" applyFont="1" applyFill="1" applyBorder="1" applyAlignment="1" applyProtection="1">
      <alignment/>
      <protection/>
    </xf>
    <xf numFmtId="165" fontId="6" fillId="19" borderId="27" xfId="59" applyNumberFormat="1" applyFont="1" applyFill="1" applyBorder="1" applyAlignment="1" applyProtection="1">
      <alignment/>
      <protection/>
    </xf>
    <xf numFmtId="165" fontId="10" fillId="26" borderId="27" xfId="59" applyNumberFormat="1" applyFont="1" applyFill="1" applyBorder="1" applyAlignment="1" applyProtection="1">
      <alignment vertical="center"/>
      <protection/>
    </xf>
    <xf numFmtId="165" fontId="3" fillId="27" borderId="28" xfId="59" applyNumberFormat="1" applyFont="1" applyFill="1" applyBorder="1" applyAlignment="1" applyProtection="1">
      <alignment vertical="center"/>
      <protection/>
    </xf>
    <xf numFmtId="165" fontId="3" fillId="27" borderId="29" xfId="59" applyNumberFormat="1" applyFont="1" applyFill="1" applyBorder="1" applyAlignment="1" applyProtection="1">
      <alignment vertical="center"/>
      <protection/>
    </xf>
    <xf numFmtId="165" fontId="3" fillId="27" borderId="30" xfId="59" applyNumberFormat="1" applyFont="1" applyFill="1" applyBorder="1" applyAlignment="1" applyProtection="1">
      <alignment vertical="center"/>
      <protection/>
    </xf>
    <xf numFmtId="165" fontId="3" fillId="27" borderId="46" xfId="59" applyNumberFormat="1" applyFont="1" applyFill="1" applyBorder="1" applyAlignment="1" applyProtection="1">
      <alignment vertical="center"/>
      <protection/>
    </xf>
    <xf numFmtId="164" fontId="15" fillId="0" borderId="0" xfId="61">
      <alignment/>
      <protection/>
    </xf>
    <xf numFmtId="164" fontId="72" fillId="0" borderId="0" xfId="61" applyFont="1">
      <alignment/>
      <protection/>
    </xf>
    <xf numFmtId="164" fontId="73" fillId="0" borderId="0" xfId="61" applyFont="1">
      <alignment/>
      <protection/>
    </xf>
    <xf numFmtId="164" fontId="74" fillId="0" borderId="0" xfId="53" applyNumberFormat="1" applyFont="1" applyFill="1" applyBorder="1" applyAlignment="1" applyProtection="1">
      <alignment/>
      <protection/>
    </xf>
    <xf numFmtId="164" fontId="74" fillId="0" borderId="0" xfId="53" applyFont="1" applyAlignment="1">
      <alignment/>
    </xf>
    <xf numFmtId="165" fontId="11" fillId="20" borderId="15" xfId="0" applyNumberFormat="1" applyFont="1" applyFill="1" applyBorder="1" applyAlignment="1" applyProtection="1">
      <alignment horizontal="center" vertical="center"/>
      <protection/>
    </xf>
    <xf numFmtId="165" fontId="11" fillId="20" borderId="17" xfId="0" applyNumberFormat="1" applyFont="1" applyFill="1" applyBorder="1" applyAlignment="1" applyProtection="1">
      <alignment horizontal="center" vertical="center"/>
      <protection/>
    </xf>
    <xf numFmtId="165" fontId="11" fillId="20" borderId="18" xfId="0" applyNumberFormat="1" applyFont="1" applyFill="1" applyBorder="1" applyAlignment="1" applyProtection="1">
      <alignment horizontal="center" vertical="center"/>
      <protection/>
    </xf>
    <xf numFmtId="165" fontId="11" fillId="20" borderId="27" xfId="0" applyNumberFormat="1" applyFont="1" applyFill="1" applyBorder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/>
    </xf>
    <xf numFmtId="165" fontId="11" fillId="0" borderId="27" xfId="0" applyNumberFormat="1" applyFont="1" applyFill="1" applyBorder="1" applyAlignment="1" applyProtection="1">
      <alignment horizontal="center" vertical="center"/>
      <protection/>
    </xf>
    <xf numFmtId="164" fontId="75" fillId="0" borderId="0" xfId="64" applyFont="1" applyFill="1" applyBorder="1" applyAlignment="1">
      <alignment horizontal="center"/>
      <protection/>
    </xf>
    <xf numFmtId="164" fontId="76" fillId="0" borderId="0" xfId="64" applyFont="1" applyFill="1" applyBorder="1" applyAlignment="1">
      <alignment horizontal="center"/>
      <protection/>
    </xf>
    <xf numFmtId="164" fontId="77" fillId="0" borderId="0" xfId="64" applyFont="1" applyFill="1" applyBorder="1" applyAlignment="1">
      <alignment horizontal="center"/>
      <protection/>
    </xf>
    <xf numFmtId="164" fontId="68" fillId="0" borderId="0" xfId="64" applyFont="1" applyAlignment="1">
      <alignment horizontal="left" indent="3"/>
      <protection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164" fontId="1" fillId="0" borderId="0" xfId="60" applyFont="1" applyAlignment="1" applyProtection="1">
      <alignment horizontal="right" indent="1"/>
      <protection locked="0"/>
    </xf>
    <xf numFmtId="164" fontId="11" fillId="0" borderId="0" xfId="62" applyFont="1" applyFill="1" applyBorder="1" applyAlignment="1">
      <alignment horizontal="right" vertical="center" indent="1"/>
      <protection/>
    </xf>
    <xf numFmtId="0" fontId="78" fillId="0" borderId="0" xfId="0" applyFont="1" applyAlignment="1">
      <alignment/>
    </xf>
    <xf numFmtId="164" fontId="15" fillId="0" borderId="0" xfId="62" applyAlignment="1">
      <alignment horizontal="left" indent="2"/>
      <protection/>
    </xf>
    <xf numFmtId="164" fontId="5" fillId="0" borderId="0" xfId="62" applyFont="1" applyAlignment="1">
      <alignment horizontal="left" vertical="center"/>
      <protection/>
    </xf>
    <xf numFmtId="164" fontId="21" fillId="0" borderId="0" xfId="60" applyFont="1" applyFill="1" applyBorder="1" applyAlignment="1" quotePrefix="1">
      <alignment horizontal="right" vertical="center" indent="1"/>
      <protection/>
    </xf>
    <xf numFmtId="164" fontId="4" fillId="0" borderId="0" xfId="60" applyFont="1" applyFill="1" applyBorder="1" applyAlignment="1" quotePrefix="1">
      <alignment horizontal="right" indent="1"/>
      <protection/>
    </xf>
    <xf numFmtId="164" fontId="11" fillId="0" borderId="0" xfId="60" applyFont="1" applyFill="1" applyBorder="1" applyAlignment="1" quotePrefix="1">
      <alignment horizontal="right" vertical="center" indent="1"/>
      <protection/>
    </xf>
    <xf numFmtId="164" fontId="20" fillId="0" borderId="0" xfId="60" applyFont="1" applyFill="1" applyBorder="1" applyAlignment="1" quotePrefix="1">
      <alignment horizontal="right" indent="1"/>
      <protection/>
    </xf>
    <xf numFmtId="164" fontId="17" fillId="0" borderId="0" xfId="60" applyFont="1" applyFill="1" applyBorder="1" applyAlignment="1" quotePrefix="1">
      <alignment horizontal="right" indent="1"/>
      <protection/>
    </xf>
    <xf numFmtId="164" fontId="18" fillId="0" borderId="0" xfId="60" applyFont="1" applyFill="1" applyBorder="1" applyAlignment="1" quotePrefix="1">
      <alignment horizontal="right" vertical="center" indent="1"/>
      <protection/>
    </xf>
    <xf numFmtId="164" fontId="13" fillId="0" borderId="0" xfId="60" applyFont="1" applyFill="1" applyBorder="1" applyAlignment="1" quotePrefix="1">
      <alignment horizontal="right" indent="1"/>
      <protection/>
    </xf>
    <xf numFmtId="164" fontId="6" fillId="0" borderId="0" xfId="60" applyFont="1" applyFill="1" applyBorder="1" applyAlignment="1" quotePrefix="1">
      <alignment horizontal="right" vertical="center" indent="1"/>
      <protection/>
    </xf>
    <xf numFmtId="0" fontId="8" fillId="0" borderId="22" xfId="0" applyFont="1" applyFill="1" applyBorder="1" applyAlignment="1">
      <alignment horizontal="left" vertical="center" indent="1"/>
    </xf>
    <xf numFmtId="173" fontId="10" fillId="20" borderId="14" xfId="62" applyNumberFormat="1" applyFont="1" applyFill="1" applyBorder="1" applyAlignment="1" applyProtection="1">
      <alignment vertical="center"/>
      <protection/>
    </xf>
    <xf numFmtId="173" fontId="3" fillId="20" borderId="15" xfId="62" applyNumberFormat="1" applyFont="1" applyFill="1" applyBorder="1" applyAlignment="1" applyProtection="1">
      <alignment vertical="center"/>
      <protection/>
    </xf>
    <xf numFmtId="173" fontId="3" fillId="20" borderId="16" xfId="62" applyNumberFormat="1" applyFont="1" applyFill="1" applyBorder="1" applyAlignment="1" applyProtection="1">
      <alignment vertical="center"/>
      <protection/>
    </xf>
    <xf numFmtId="173" fontId="3" fillId="20" borderId="17" xfId="62" applyNumberFormat="1" applyFont="1" applyFill="1" applyBorder="1" applyAlignment="1" applyProtection="1">
      <alignment vertical="center"/>
      <protection/>
    </xf>
    <xf numFmtId="173" fontId="10" fillId="20" borderId="31" xfId="62" applyNumberFormat="1" applyFont="1" applyFill="1" applyBorder="1" applyAlignment="1" applyProtection="1">
      <alignment vertical="center"/>
      <protection/>
    </xf>
    <xf numFmtId="173" fontId="3" fillId="0" borderId="19" xfId="62" applyNumberFormat="1" applyFont="1" applyFill="1" applyBorder="1" applyAlignment="1" applyProtection="1">
      <alignment vertical="center"/>
      <protection/>
    </xf>
    <xf numFmtId="173" fontId="3" fillId="0" borderId="20" xfId="62" applyNumberFormat="1" applyFont="1" applyFill="1" applyBorder="1" applyAlignment="1" applyProtection="1">
      <alignment vertical="center"/>
      <protection/>
    </xf>
    <xf numFmtId="173" fontId="3" fillId="0" borderId="21" xfId="62" applyNumberFormat="1" applyFont="1" applyFill="1" applyBorder="1" applyAlignment="1" applyProtection="1">
      <alignment vertical="center"/>
      <protection/>
    </xf>
    <xf numFmtId="173" fontId="3" fillId="0" borderId="0" xfId="62" applyNumberFormat="1" applyFont="1" applyFill="1" applyBorder="1" applyAlignment="1" applyProtection="1">
      <alignment vertical="center"/>
      <protection/>
    </xf>
    <xf numFmtId="173" fontId="10" fillId="20" borderId="18" xfId="62" applyNumberFormat="1" applyFont="1" applyFill="1" applyBorder="1" applyAlignment="1" applyProtection="1">
      <alignment vertical="center"/>
      <protection/>
    </xf>
    <xf numFmtId="173" fontId="3" fillId="0" borderId="22" xfId="62" applyNumberFormat="1" applyFont="1" applyFill="1" applyBorder="1" applyAlignment="1" applyProtection="1">
      <alignment vertical="center"/>
      <protection/>
    </xf>
    <xf numFmtId="173" fontId="3" fillId="0" borderId="23" xfId="62" applyNumberFormat="1" applyFont="1" applyFill="1" applyBorder="1" applyAlignment="1" applyProtection="1">
      <alignment vertical="center"/>
      <protection/>
    </xf>
    <xf numFmtId="173" fontId="10" fillId="20" borderId="27" xfId="62" applyNumberFormat="1" applyFont="1" applyFill="1" applyBorder="1" applyAlignment="1" applyProtection="1">
      <alignment vertical="center"/>
      <protection/>
    </xf>
    <xf numFmtId="173" fontId="3" fillId="0" borderId="28" xfId="62" applyNumberFormat="1" applyFont="1" applyFill="1" applyBorder="1" applyAlignment="1" applyProtection="1">
      <alignment vertical="center"/>
      <protection/>
    </xf>
    <xf numFmtId="173" fontId="3" fillId="0" borderId="29" xfId="62" applyNumberFormat="1" applyFont="1" applyFill="1" applyBorder="1" applyAlignment="1" applyProtection="1">
      <alignment vertical="center"/>
      <protection/>
    </xf>
    <xf numFmtId="173" fontId="3" fillId="0" borderId="30" xfId="62" applyNumberFormat="1" applyFont="1" applyFill="1" applyBorder="1" applyAlignment="1" applyProtection="1">
      <alignment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DT_1" xfId="57"/>
    <cellStyle name="Normal_1 DT_1 DT_IState" xfId="58"/>
    <cellStyle name="Normal_D0.3.2.1" xfId="59"/>
    <cellStyle name="Normal_Financial" xfId="60"/>
    <cellStyle name="Normal_Read Me" xfId="61"/>
    <cellStyle name="Normal_Sheet1" xfId="62"/>
    <cellStyle name="Normal_X3X3" xfId="63"/>
    <cellStyle name="Normal_Zet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3E3E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76200</xdr:rowOff>
    </xdr:from>
    <xdr:to>
      <xdr:col>1</xdr:col>
      <xdr:colOff>428625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00050"/>
          <a:ext cx="866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13</xdr:col>
      <xdr:colOff>400050</xdr:colOff>
      <xdr:row>31</xdr:row>
      <xdr:rowOff>85725</xdr:rowOff>
    </xdr:to>
    <xdr:sp>
      <xdr:nvSpPr>
        <xdr:cNvPr id="1" name="Rectangle 13"/>
        <xdr:cNvSpPr>
          <a:spLocks/>
        </xdr:cNvSpPr>
      </xdr:nvSpPr>
      <xdr:spPr>
        <a:xfrm>
          <a:off x="704850" y="542925"/>
          <a:ext cx="7724775" cy="45624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27</xdr:row>
      <xdr:rowOff>123825</xdr:rowOff>
    </xdr:from>
    <xdr:to>
      <xdr:col>2</xdr:col>
      <xdr:colOff>190500</xdr:colOff>
      <xdr:row>32</xdr:row>
      <xdr:rowOff>38100</xdr:rowOff>
    </xdr:to>
    <xdr:pic>
      <xdr:nvPicPr>
        <xdr:cNvPr id="2" name="Pr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49580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57150</xdr:rowOff>
    </xdr:from>
    <xdr:to>
      <xdr:col>14</xdr:col>
      <xdr:colOff>47625</xdr:colOff>
      <xdr:row>28</xdr:row>
      <xdr:rowOff>104775</xdr:rowOff>
    </xdr:to>
    <xdr:sp>
      <xdr:nvSpPr>
        <xdr:cNvPr id="1" name="Rectangle 9"/>
        <xdr:cNvSpPr>
          <a:spLocks/>
        </xdr:cNvSpPr>
      </xdr:nvSpPr>
      <xdr:spPr>
        <a:xfrm>
          <a:off x="619125" y="561975"/>
          <a:ext cx="7829550" cy="43719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25</xdr:row>
      <xdr:rowOff>142875</xdr:rowOff>
    </xdr:from>
    <xdr:to>
      <xdr:col>2</xdr:col>
      <xdr:colOff>219075</xdr:colOff>
      <xdr:row>29</xdr:row>
      <xdr:rowOff>161925</xdr:rowOff>
    </xdr:to>
    <xdr:pic>
      <xdr:nvPicPr>
        <xdr:cNvPr id="2" name="Util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57700"/>
          <a:ext cx="981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49</xdr:row>
      <xdr:rowOff>104775</xdr:rowOff>
    </xdr:from>
    <xdr:to>
      <xdr:col>22</xdr:col>
      <xdr:colOff>676275</xdr:colOff>
      <xdr:row>53</xdr:row>
      <xdr:rowOff>0</xdr:rowOff>
    </xdr:to>
    <xdr:pic>
      <xdr:nvPicPr>
        <xdr:cNvPr id="3" name="Picture 4" descr="Eqa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8572500"/>
          <a:ext cx="3790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47</xdr:row>
      <xdr:rowOff>57150</xdr:rowOff>
    </xdr:from>
    <xdr:to>
      <xdr:col>10</xdr:col>
      <xdr:colOff>561975</xdr:colOff>
      <xdr:row>52</xdr:row>
      <xdr:rowOff>38100</xdr:rowOff>
    </xdr:to>
    <xdr:pic>
      <xdr:nvPicPr>
        <xdr:cNvPr id="4" name="Picture 5" descr="Eqa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8181975"/>
          <a:ext cx="4533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</xdr:row>
      <xdr:rowOff>28575</xdr:rowOff>
    </xdr:from>
    <xdr:to>
      <xdr:col>23</xdr:col>
      <xdr:colOff>561975</xdr:colOff>
      <xdr:row>21</xdr:row>
      <xdr:rowOff>95250</xdr:rowOff>
    </xdr:to>
    <xdr:pic>
      <xdr:nvPicPr>
        <xdr:cNvPr id="5" name="Picture 6" descr="HYPER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0" y="361950"/>
          <a:ext cx="46767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666750</xdr:colOff>
      <xdr:row>23</xdr:row>
      <xdr:rowOff>142875</xdr:rowOff>
    </xdr:from>
    <xdr:to>
      <xdr:col>23</xdr:col>
      <xdr:colOff>533400</xdr:colOff>
      <xdr:row>45</xdr:row>
      <xdr:rowOff>28575</xdr:rowOff>
    </xdr:to>
    <xdr:pic>
      <xdr:nvPicPr>
        <xdr:cNvPr id="6" name="Picture 7" descr="HSH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39400" y="4105275"/>
          <a:ext cx="46863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6</xdr:row>
      <xdr:rowOff>114300</xdr:rowOff>
    </xdr:from>
    <xdr:to>
      <xdr:col>14</xdr:col>
      <xdr:colOff>266700</xdr:colOff>
      <xdr:row>16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790575" y="1143000"/>
          <a:ext cx="6924675" cy="17621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104775</xdr:rowOff>
    </xdr:from>
    <xdr:to>
      <xdr:col>4</xdr:col>
      <xdr:colOff>85725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6700"/>
          <a:ext cx="866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9525</xdr:rowOff>
    </xdr:from>
    <xdr:to>
      <xdr:col>8</xdr:col>
      <xdr:colOff>85725</xdr:colOff>
      <xdr:row>5</xdr:row>
      <xdr:rowOff>104775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05100" y="514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142875</xdr:colOff>
      <xdr:row>3</xdr:row>
      <xdr:rowOff>9525</xdr:rowOff>
    </xdr:from>
    <xdr:to>
      <xdr:col>13</xdr:col>
      <xdr:colOff>0</xdr:colOff>
      <xdr:row>5</xdr:row>
      <xdr:rowOff>104775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95950" y="514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76200</xdr:colOff>
      <xdr:row>3</xdr:row>
      <xdr:rowOff>9525</xdr:rowOff>
    </xdr:from>
    <xdr:to>
      <xdr:col>10</xdr:col>
      <xdr:colOff>152400</xdr:colOff>
      <xdr:row>5</xdr:row>
      <xdr:rowOff>104775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00525" y="514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104775</xdr:rowOff>
    </xdr:from>
    <xdr:to>
      <xdr:col>4</xdr:col>
      <xdr:colOff>85725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6700"/>
          <a:ext cx="866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9525</xdr:rowOff>
    </xdr:from>
    <xdr:to>
      <xdr:col>8</xdr:col>
      <xdr:colOff>85725</xdr:colOff>
      <xdr:row>5</xdr:row>
      <xdr:rowOff>104775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05100" y="514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142875</xdr:colOff>
      <xdr:row>3</xdr:row>
      <xdr:rowOff>9525</xdr:rowOff>
    </xdr:from>
    <xdr:to>
      <xdr:col>13</xdr:col>
      <xdr:colOff>0</xdr:colOff>
      <xdr:row>5</xdr:row>
      <xdr:rowOff>104775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95950" y="514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76200</xdr:colOff>
      <xdr:row>3</xdr:row>
      <xdr:rowOff>9525</xdr:rowOff>
    </xdr:from>
    <xdr:to>
      <xdr:col>10</xdr:col>
      <xdr:colOff>152400</xdr:colOff>
      <xdr:row>5</xdr:row>
      <xdr:rowOff>104775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00525" y="514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104775</xdr:rowOff>
    </xdr:from>
    <xdr:to>
      <xdr:col>4</xdr:col>
      <xdr:colOff>85725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6700"/>
          <a:ext cx="866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9525</xdr:rowOff>
    </xdr:from>
    <xdr:to>
      <xdr:col>8</xdr:col>
      <xdr:colOff>85725</xdr:colOff>
      <xdr:row>5</xdr:row>
      <xdr:rowOff>104775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05100" y="514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142875</xdr:colOff>
      <xdr:row>3</xdr:row>
      <xdr:rowOff>9525</xdr:rowOff>
    </xdr:from>
    <xdr:to>
      <xdr:col>13</xdr:col>
      <xdr:colOff>0</xdr:colOff>
      <xdr:row>5</xdr:row>
      <xdr:rowOff>104775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95950" y="514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76200</xdr:colOff>
      <xdr:row>3</xdr:row>
      <xdr:rowOff>9525</xdr:rowOff>
    </xdr:from>
    <xdr:to>
      <xdr:col>10</xdr:col>
      <xdr:colOff>152400</xdr:colOff>
      <xdr:row>5</xdr:row>
      <xdr:rowOff>104775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00525" y="514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</xdr:row>
      <xdr:rowOff>0</xdr:rowOff>
    </xdr:from>
    <xdr:to>
      <xdr:col>6</xdr:col>
      <xdr:colOff>66675</xdr:colOff>
      <xdr:row>4</xdr:row>
      <xdr:rowOff>133350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52675" y="3619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123825</xdr:colOff>
      <xdr:row>2</xdr:row>
      <xdr:rowOff>0</xdr:rowOff>
    </xdr:from>
    <xdr:to>
      <xdr:col>10</xdr:col>
      <xdr:colOff>200025</xdr:colOff>
      <xdr:row>4</xdr:row>
      <xdr:rowOff>133350</xdr:rowOff>
    </xdr:to>
    <xdr:pic>
      <xdr:nvPicPr>
        <xdr:cNvPr id="2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43525" y="3619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57150</xdr:colOff>
      <xdr:row>2</xdr:row>
      <xdr:rowOff>0</xdr:rowOff>
    </xdr:from>
    <xdr:to>
      <xdr:col>8</xdr:col>
      <xdr:colOff>133350</xdr:colOff>
      <xdr:row>4</xdr:row>
      <xdr:rowOff>133350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48100" y="3619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666750</xdr:colOff>
      <xdr:row>1</xdr:row>
      <xdr:rowOff>76200</xdr:rowOff>
    </xdr:from>
    <xdr:to>
      <xdr:col>2</xdr:col>
      <xdr:colOff>104775</xdr:colOff>
      <xdr:row>6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257175"/>
          <a:ext cx="8667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66675</xdr:rowOff>
    </xdr:from>
    <xdr:to>
      <xdr:col>2</xdr:col>
      <xdr:colOff>247650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47650"/>
          <a:ext cx="8667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466725</xdr:colOff>
      <xdr:row>1</xdr:row>
      <xdr:rowOff>114300</xdr:rowOff>
    </xdr:from>
    <xdr:to>
      <xdr:col>6</xdr:col>
      <xdr:colOff>323850</xdr:colOff>
      <xdr:row>4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52675" y="2952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161925</xdr:colOff>
      <xdr:row>1</xdr:row>
      <xdr:rowOff>114300</xdr:rowOff>
    </xdr:from>
    <xdr:to>
      <xdr:col>12</xdr:col>
      <xdr:colOff>514350</xdr:colOff>
      <xdr:row>4</xdr:row>
      <xdr:rowOff>66675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43525" y="2952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314325</xdr:colOff>
      <xdr:row>1</xdr:row>
      <xdr:rowOff>114300</xdr:rowOff>
    </xdr:from>
    <xdr:to>
      <xdr:col>9</xdr:col>
      <xdr:colOff>171450</xdr:colOff>
      <xdr:row>4</xdr:row>
      <xdr:rowOff>66675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48100" y="2952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%200\M0.3.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1 DT"/>
      <sheetName val="Graphs"/>
      <sheetName val="Series"/>
      <sheetName val="GPE"/>
      <sheetName val="Utility"/>
      <sheetName val="IState"/>
      <sheetName val="Module1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fecon.com/" TargetMode="External" /><Relationship Id="rId2" Type="http://schemas.openxmlformats.org/officeDocument/2006/relationships/hyperlink" Target="mailto:inquiries@sfecon.com" TargetMode="External" /><Relationship Id="rId3" Type="http://schemas.openxmlformats.org/officeDocument/2006/relationships/hyperlink" Target="http://sfecon.com/3_Exemplars/31_Windows/Excel/Companion.pdf" TargetMode="External" /><Relationship Id="rId4" Type="http://schemas.openxmlformats.org/officeDocument/2006/relationships/hyperlink" Target="mailto:inquiries@sfecon.com" TargetMode="External" /><Relationship Id="rId5" Type="http://schemas.openxmlformats.org/officeDocument/2006/relationships/hyperlink" Target="http://www.sfecon.com/" TargetMode="External" /><Relationship Id="rId6" Type="http://schemas.openxmlformats.org/officeDocument/2006/relationships/hyperlink" Target="http://sfecon.com/3_Exemplars/31_Windows/Excel/Companion.pdf" TargetMode="External" /><Relationship Id="rId7" Type="http://schemas.openxmlformats.org/officeDocument/2006/relationships/hyperlink" Target="mailto:inquiries@sfecon.com" TargetMode="External" /><Relationship Id="rId8" Type="http://schemas.openxmlformats.org/officeDocument/2006/relationships/hyperlink" Target="http://www.sfecon.com/Economic%20Calculation.pdf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4" width="10.7109375" style="0" customWidth="1"/>
  </cols>
  <sheetData>
    <row r="3" spans="2:3" ht="14.25" customHeight="1">
      <c r="B3" s="416"/>
      <c r="C3" s="416"/>
    </row>
    <row r="4" spans="2:3" ht="14.25" customHeight="1">
      <c r="B4" s="416"/>
      <c r="C4" s="416"/>
    </row>
    <row r="5" spans="2:3" ht="14.25" customHeight="1">
      <c r="B5" s="416"/>
      <c r="C5" s="416"/>
    </row>
    <row r="6" spans="2:3" ht="14.25" customHeight="1">
      <c r="B6" s="416"/>
      <c r="C6" s="416"/>
    </row>
    <row r="7" spans="2:3" ht="14.25" customHeight="1">
      <c r="B7" s="416"/>
      <c r="C7" s="416"/>
    </row>
    <row r="8" spans="2:3" ht="14.25" customHeight="1">
      <c r="B8" s="416"/>
      <c r="C8" s="416"/>
    </row>
    <row r="9" spans="2:3" ht="14.25" customHeight="1">
      <c r="B9" s="416"/>
      <c r="C9" s="416"/>
    </row>
    <row r="10" spans="2:3" ht="14.25" customHeight="1">
      <c r="B10" s="416"/>
      <c r="C10" s="417" t="s">
        <v>81</v>
      </c>
    </row>
    <row r="11" spans="2:3" ht="14.25" customHeight="1">
      <c r="B11" s="416"/>
      <c r="C11" s="417" t="s">
        <v>89</v>
      </c>
    </row>
    <row r="12" spans="2:3" ht="14.25" customHeight="1">
      <c r="B12" s="416"/>
      <c r="C12" s="418"/>
    </row>
    <row r="13" spans="2:3" ht="14.25" customHeight="1">
      <c r="B13" s="416"/>
      <c r="C13" s="419" t="s">
        <v>45</v>
      </c>
    </row>
    <row r="14" spans="2:3" ht="14.25" customHeight="1">
      <c r="B14" s="416"/>
      <c r="C14" s="416"/>
    </row>
    <row r="15" spans="2:3" ht="14.25" customHeight="1">
      <c r="B15" s="416"/>
      <c r="C15" s="416"/>
    </row>
    <row r="16" spans="2:3" ht="14.25" customHeight="1">
      <c r="B16" s="416"/>
      <c r="C16" s="417" t="s">
        <v>151</v>
      </c>
    </row>
    <row r="17" spans="2:3" ht="14.25" customHeight="1">
      <c r="B17" s="416"/>
      <c r="C17" s="417" t="s">
        <v>150</v>
      </c>
    </row>
    <row r="18" spans="2:3" ht="14.25" customHeight="1">
      <c r="B18" s="416"/>
      <c r="C18" s="417" t="s">
        <v>152</v>
      </c>
    </row>
    <row r="19" spans="2:3" ht="14.25" customHeight="1">
      <c r="B19" s="416"/>
      <c r="C19" s="417" t="s">
        <v>153</v>
      </c>
    </row>
    <row r="20" spans="2:3" ht="14.25" customHeight="1">
      <c r="B20" s="416"/>
      <c r="C20" s="417" t="s">
        <v>154</v>
      </c>
    </row>
    <row r="21" ht="14.25" customHeight="1">
      <c r="B21" s="416"/>
    </row>
    <row r="22" spans="2:3" ht="14.25" customHeight="1">
      <c r="B22" s="416"/>
      <c r="C22" s="417" t="s">
        <v>155</v>
      </c>
    </row>
    <row r="23" spans="2:3" ht="14.25" customHeight="1">
      <c r="B23" s="416"/>
      <c r="C23" s="417" t="s">
        <v>149</v>
      </c>
    </row>
    <row r="24" ht="14.25" customHeight="1">
      <c r="B24" s="416"/>
    </row>
    <row r="25" ht="14.25" customHeight="1">
      <c r="B25" s="416"/>
    </row>
    <row r="26" ht="14.25" customHeight="1">
      <c r="C26" s="417" t="s">
        <v>87</v>
      </c>
    </row>
    <row r="27" ht="14.25" customHeight="1">
      <c r="C27" s="417" t="s">
        <v>144</v>
      </c>
    </row>
    <row r="28" ht="14.25" customHeight="1">
      <c r="C28" s="416"/>
    </row>
    <row r="29" ht="14.25" customHeight="1">
      <c r="C29" s="420" t="s">
        <v>156</v>
      </c>
    </row>
    <row r="30" ht="14.25" customHeight="1">
      <c r="C30" s="416"/>
    </row>
    <row r="31" ht="14.25" customHeight="1">
      <c r="C31" s="416"/>
    </row>
    <row r="32" ht="14.25" customHeight="1">
      <c r="C32" s="416"/>
    </row>
    <row r="33" ht="14.25" customHeight="1">
      <c r="C33" s="417" t="s">
        <v>88</v>
      </c>
    </row>
    <row r="34" ht="14.25" customHeight="1">
      <c r="C34" s="416"/>
    </row>
    <row r="35" ht="14.25" customHeight="1">
      <c r="C35" s="420" t="s">
        <v>90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</sheetData>
  <sheetProtection selectLockedCells="1" selectUnlockedCells="1"/>
  <hyperlinks>
    <hyperlink ref="C13" r:id="rId1" display="www.sfecon.com"/>
    <hyperlink ref="C35" r:id="rId2" display="inquiries@sfecon.com"/>
    <hyperlink ref="C30" r:id="rId3" display="http://sfecon.com/3_Exemplars/31_Windows/Excel/Companion.pdf"/>
    <hyperlink ref="C36" r:id="rId4" display="inquiries@sfecon.com"/>
    <hyperlink ref="C14" r:id="rId5" display="www.sfecon.com"/>
    <hyperlink ref="C25" r:id="rId6" display="http://sfecon.com/3_Exemplars/31_Windows/Excel/Companion.pdf"/>
    <hyperlink ref="C31" r:id="rId7" display="inquiries@sfecon.com"/>
    <hyperlink ref="C29" r:id="rId8" display="http://www.sfecon.com/Economic%20Calculation.pdf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C7:O47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9.8515625" style="275" customWidth="1"/>
    <col min="2" max="2" width="8.140625" style="275" customWidth="1"/>
    <col min="3" max="4" width="10.28125" style="275" customWidth="1"/>
    <col min="5" max="5" width="6.00390625" style="275" customWidth="1"/>
    <col min="6" max="9" width="10.28125" style="275" customWidth="1"/>
    <col min="10" max="10" width="10.421875" style="275" customWidth="1"/>
    <col min="11" max="11" width="10.28125" style="275" customWidth="1"/>
    <col min="12" max="12" width="3.28125" style="275" customWidth="1"/>
    <col min="13" max="13" width="10.7109375" style="275" customWidth="1"/>
    <col min="14" max="17" width="10.28125" style="275" customWidth="1"/>
    <col min="18" max="18" width="7.421875" style="275" customWidth="1"/>
    <col min="19" max="25" width="10.28125" style="275" customWidth="1"/>
    <col min="26" max="26" width="7.8515625" style="275" customWidth="1"/>
    <col min="27" max="16384" width="10.28125" style="2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H7" s="341" t="s">
        <v>142</v>
      </c>
    </row>
    <row r="8" ht="12.75" customHeight="1"/>
    <row r="9" ht="12.75" customHeight="1"/>
    <row r="10" spans="6:11" ht="12.75" customHeight="1">
      <c r="F10" s="276" t="s">
        <v>9</v>
      </c>
      <c r="G10" s="277" t="s">
        <v>10</v>
      </c>
      <c r="H10" s="277" t="s">
        <v>11</v>
      </c>
      <c r="I10" s="277" t="s">
        <v>12</v>
      </c>
      <c r="J10" s="277" t="s">
        <v>13</v>
      </c>
      <c r="K10" s="277" t="s">
        <v>14</v>
      </c>
    </row>
    <row r="11" ht="12.75" customHeight="1">
      <c r="M11" s="278" t="s">
        <v>125</v>
      </c>
    </row>
    <row r="12" spans="6:13" ht="12.75" customHeight="1" thickBot="1">
      <c r="F12" s="279">
        <f>F37/F$26</f>
        <v>0</v>
      </c>
      <c r="G12" s="280">
        <v>0</v>
      </c>
      <c r="H12" s="281">
        <v>0</v>
      </c>
      <c r="I12" s="282">
        <v>0</v>
      </c>
      <c r="J12" s="281">
        <v>0</v>
      </c>
      <c r="K12" s="282">
        <v>0</v>
      </c>
      <c r="M12" s="278" t="s">
        <v>126</v>
      </c>
    </row>
    <row r="13" spans="4:11" ht="12.75" customHeight="1">
      <c r="D13" s="283" t="s">
        <v>36</v>
      </c>
      <c r="E13" s="284" t="s">
        <v>37</v>
      </c>
      <c r="F13" s="285" t="s">
        <v>17</v>
      </c>
      <c r="G13" s="285" t="s">
        <v>18</v>
      </c>
      <c r="H13" s="285">
        <v>2</v>
      </c>
      <c r="I13" s="285">
        <v>3</v>
      </c>
      <c r="J13" s="285" t="s">
        <v>19</v>
      </c>
      <c r="K13" s="285" t="s">
        <v>20</v>
      </c>
    </row>
    <row r="14" spans="3:13" ht="12.75" customHeight="1">
      <c r="C14" s="286" t="s">
        <v>9</v>
      </c>
      <c r="D14" s="287">
        <f>-F37</f>
        <v>0</v>
      </c>
      <c r="E14" s="285" t="s">
        <v>17</v>
      </c>
      <c r="F14" s="288">
        <f aca="true" t="shared" si="0" ref="F14:F19">F39/F$26</f>
        <v>309552.4676306927</v>
      </c>
      <c r="G14" s="289">
        <f>-G12-SUM(G15:G19)</f>
        <v>-100</v>
      </c>
      <c r="H14" s="290">
        <f>-H12-SUM(H15:H19)</f>
        <v>-750</v>
      </c>
      <c r="I14" s="291">
        <f>-I12-SUM(I15:I19)</f>
        <v>-3200</v>
      </c>
      <c r="J14" s="289">
        <f>-J12-SUM(J15:J19)</f>
        <v>-876</v>
      </c>
      <c r="K14" s="291">
        <f>-K12-SUM(K15:K19)</f>
        <v>-8766</v>
      </c>
      <c r="L14" s="285" t="s">
        <v>17</v>
      </c>
      <c r="M14" s="278" t="s">
        <v>9</v>
      </c>
    </row>
    <row r="15" spans="3:13" ht="12.75" customHeight="1">
      <c r="C15" s="292" t="s">
        <v>10</v>
      </c>
      <c r="D15" s="293">
        <f>G39-F40</f>
        <v>-16991.26862202934</v>
      </c>
      <c r="E15" s="285" t="s">
        <v>18</v>
      </c>
      <c r="F15" s="294">
        <f t="shared" si="0"/>
        <v>-84956.36248045962</v>
      </c>
      <c r="G15" s="295">
        <v>30</v>
      </c>
      <c r="H15" s="296">
        <v>200</v>
      </c>
      <c r="I15" s="297">
        <v>800</v>
      </c>
      <c r="J15" s="298">
        <v>20</v>
      </c>
      <c r="K15" s="297">
        <v>600</v>
      </c>
      <c r="L15" s="285" t="s">
        <v>18</v>
      </c>
      <c r="M15" s="299" t="s">
        <v>10</v>
      </c>
    </row>
    <row r="16" spans="3:15" ht="12.75" customHeight="1">
      <c r="C16" s="292" t="s">
        <v>11</v>
      </c>
      <c r="D16" s="300">
        <f>H39-F41</f>
        <v>-14578.352228175587</v>
      </c>
      <c r="E16" s="285" t="s">
        <v>21</v>
      </c>
      <c r="F16" s="301">
        <f t="shared" si="0"/>
        <v>-72891.77801820959</v>
      </c>
      <c r="G16" s="302">
        <v>25</v>
      </c>
      <c r="H16" s="298">
        <v>100</v>
      </c>
      <c r="I16" s="303">
        <v>700</v>
      </c>
      <c r="J16" s="298">
        <v>30</v>
      </c>
      <c r="K16" s="303">
        <v>600</v>
      </c>
      <c r="L16" s="285" t="s">
        <v>21</v>
      </c>
      <c r="M16" s="299" t="s">
        <v>11</v>
      </c>
      <c r="O16" s="304" t="s">
        <v>127</v>
      </c>
    </row>
    <row r="17" spans="3:15" ht="12.75" customHeight="1">
      <c r="C17" s="292" t="s">
        <v>12</v>
      </c>
      <c r="D17" s="305">
        <f>I39-F42</f>
        <v>-13347.81036760137</v>
      </c>
      <c r="E17" s="285" t="s">
        <v>22</v>
      </c>
      <c r="F17" s="306">
        <f t="shared" si="0"/>
        <v>-66739.07769986232</v>
      </c>
      <c r="G17" s="307">
        <v>20</v>
      </c>
      <c r="H17" s="308">
        <v>150</v>
      </c>
      <c r="I17" s="309">
        <v>500</v>
      </c>
      <c r="J17" s="298">
        <v>26</v>
      </c>
      <c r="K17" s="303">
        <v>600</v>
      </c>
      <c r="L17" s="285" t="s">
        <v>22</v>
      </c>
      <c r="M17" s="299" t="s">
        <v>12</v>
      </c>
      <c r="O17" s="304" t="s">
        <v>133</v>
      </c>
    </row>
    <row r="18" spans="3:15" ht="12.75" customHeight="1">
      <c r="C18" s="292" t="s">
        <v>13</v>
      </c>
      <c r="D18" s="300">
        <f>J39-F43</f>
        <v>40425.7094793594</v>
      </c>
      <c r="E18" s="285" t="s">
        <v>19</v>
      </c>
      <c r="F18" s="301">
        <f t="shared" si="0"/>
        <v>-62719.38856293771</v>
      </c>
      <c r="G18" s="298">
        <v>20</v>
      </c>
      <c r="H18" s="298">
        <v>200</v>
      </c>
      <c r="I18" s="298">
        <v>900</v>
      </c>
      <c r="J18" s="298">
        <v>800</v>
      </c>
      <c r="K18" s="303">
        <v>200</v>
      </c>
      <c r="L18" s="285" t="s">
        <v>19</v>
      </c>
      <c r="M18" s="299" t="s">
        <v>13</v>
      </c>
      <c r="O18" s="304" t="s">
        <v>128</v>
      </c>
    </row>
    <row r="19" spans="3:15" ht="12.75" customHeight="1" thickBot="1">
      <c r="C19" s="292" t="s">
        <v>14</v>
      </c>
      <c r="D19" s="310">
        <f>K39-F44</f>
        <v>4491.721738446875</v>
      </c>
      <c r="E19" s="285" t="s">
        <v>20</v>
      </c>
      <c r="F19" s="311">
        <f t="shared" si="0"/>
        <v>-22245.860869223437</v>
      </c>
      <c r="G19" s="312">
        <v>5</v>
      </c>
      <c r="H19" s="313">
        <v>100</v>
      </c>
      <c r="I19" s="313">
        <v>300</v>
      </c>
      <c r="J19" s="313">
        <v>0</v>
      </c>
      <c r="K19" s="314">
        <v>6766</v>
      </c>
      <c r="L19" s="285" t="s">
        <v>20</v>
      </c>
      <c r="M19" s="299" t="s">
        <v>14</v>
      </c>
      <c r="O19" s="304"/>
    </row>
    <row r="20" spans="6:11" ht="12.75" customHeight="1">
      <c r="F20" s="285" t="s">
        <v>17</v>
      </c>
      <c r="G20" s="285" t="s">
        <v>18</v>
      </c>
      <c r="H20" s="285">
        <v>2</v>
      </c>
      <c r="I20" s="285">
        <v>3</v>
      </c>
      <c r="J20" s="285" t="s">
        <v>19</v>
      </c>
      <c r="K20" s="285" t="s">
        <v>20</v>
      </c>
    </row>
    <row r="21" ht="12.75" customHeight="1"/>
    <row r="22" ht="12.75" customHeight="1"/>
    <row r="23" spans="6:11" ht="12.75" customHeight="1">
      <c r="F23" s="276" t="s">
        <v>9</v>
      </c>
      <c r="G23" s="277" t="s">
        <v>10</v>
      </c>
      <c r="H23" s="277" t="s">
        <v>11</v>
      </c>
      <c r="I23" s="277" t="s">
        <v>12</v>
      </c>
      <c r="J23" s="277" t="s">
        <v>13</v>
      </c>
      <c r="K23" s="277" t="s">
        <v>14</v>
      </c>
    </row>
    <row r="24" ht="12.75" customHeight="1"/>
    <row r="25" spans="4:11" ht="12.75" customHeight="1">
      <c r="D25" s="315" t="s">
        <v>46</v>
      </c>
      <c r="F25" s="285" t="s">
        <v>17</v>
      </c>
      <c r="G25" s="285" t="s">
        <v>18</v>
      </c>
      <c r="H25" s="285">
        <v>2</v>
      </c>
      <c r="I25" s="285">
        <v>3</v>
      </c>
      <c r="J25" s="285" t="s">
        <v>19</v>
      </c>
      <c r="K25" s="285" t="s">
        <v>20</v>
      </c>
    </row>
    <row r="26" spans="4:13" ht="12.75" customHeight="1" thickBot="1">
      <c r="D26" s="316">
        <v>0.1</v>
      </c>
      <c r="E26" s="284" t="s">
        <v>129</v>
      </c>
      <c r="F26" s="317">
        <v>2</v>
      </c>
      <c r="G26" s="318">
        <v>1869.0399358294858</v>
      </c>
      <c r="H26" s="318">
        <v>213.81587768612636</v>
      </c>
      <c r="I26" s="319">
        <v>45.88311430228937</v>
      </c>
      <c r="J26" s="320">
        <v>1118.592995348895</v>
      </c>
      <c r="K26" s="321">
        <v>20</v>
      </c>
      <c r="M26" s="322" t="s">
        <v>47</v>
      </c>
    </row>
    <row r="27" ht="12.75" customHeight="1"/>
    <row r="28" ht="12.75" customHeight="1">
      <c r="J28" s="323" t="s">
        <v>48</v>
      </c>
    </row>
    <row r="29" spans="10:11" ht="12.75" customHeight="1" thickBot="1">
      <c r="J29" s="324">
        <v>0.9</v>
      </c>
      <c r="K29" s="325">
        <f>1-J29</f>
        <v>0.09999999999999998</v>
      </c>
    </row>
    <row r="30" spans="10:11" ht="12.75" customHeight="1">
      <c r="J30" s="285" t="s">
        <v>19</v>
      </c>
      <c r="K30" s="285" t="s">
        <v>20</v>
      </c>
    </row>
    <row r="31" ht="12.75" customHeight="1"/>
    <row r="32" ht="12.75" customHeight="1"/>
    <row r="33" ht="12.75" customHeight="1"/>
    <row r="34" ht="12.75" customHeight="1"/>
    <row r="35" spans="6:11" ht="12.75" customHeight="1">
      <c r="F35" s="276" t="s">
        <v>9</v>
      </c>
      <c r="G35" s="277" t="s">
        <v>10</v>
      </c>
      <c r="H35" s="277" t="s">
        <v>11</v>
      </c>
      <c r="I35" s="277" t="s">
        <v>12</v>
      </c>
      <c r="J35" s="277" t="s">
        <v>13</v>
      </c>
      <c r="K35" s="277" t="s">
        <v>14</v>
      </c>
    </row>
    <row r="36" ht="12.75" customHeight="1">
      <c r="M36" s="278" t="s">
        <v>125</v>
      </c>
    </row>
    <row r="37" spans="6:13" ht="12.75" customHeight="1" thickBot="1">
      <c r="F37" s="279">
        <f>-SUM(G37:K37)</f>
        <v>0</v>
      </c>
      <c r="G37" s="280">
        <f>G$26*G12</f>
        <v>0</v>
      </c>
      <c r="H37" s="281">
        <f>H$26*H12</f>
        <v>0</v>
      </c>
      <c r="I37" s="282">
        <f>I$26*I12</f>
        <v>0</v>
      </c>
      <c r="J37" s="281">
        <f>J$26*J12</f>
        <v>0</v>
      </c>
      <c r="K37" s="282">
        <f>K$26*K12</f>
        <v>0</v>
      </c>
      <c r="M37" s="278" t="s">
        <v>126</v>
      </c>
    </row>
    <row r="38" spans="5:11" ht="12.75" customHeight="1">
      <c r="E38" s="284" t="s">
        <v>130</v>
      </c>
      <c r="F38" s="285" t="s">
        <v>17</v>
      </c>
      <c r="G38" s="285" t="s">
        <v>18</v>
      </c>
      <c r="H38" s="285">
        <v>2</v>
      </c>
      <c r="I38" s="285">
        <v>3</v>
      </c>
      <c r="J38" s="285" t="s">
        <v>19</v>
      </c>
      <c r="K38" s="285" t="s">
        <v>20</v>
      </c>
    </row>
    <row r="39" spans="5:13" ht="12.75" customHeight="1">
      <c r="E39" s="285" t="s">
        <v>17</v>
      </c>
      <c r="F39" s="294">
        <f aca="true" t="shared" si="1" ref="F39:K39">-F37-SUM(F40:F44)</f>
        <v>619104.9352613854</v>
      </c>
      <c r="G39" s="289">
        <f t="shared" si="1"/>
        <v>-186903.99358294858</v>
      </c>
      <c r="H39" s="290">
        <f t="shared" si="1"/>
        <v>-160361.90826459476</v>
      </c>
      <c r="I39" s="291">
        <f t="shared" si="1"/>
        <v>-146825.965767326</v>
      </c>
      <c r="J39" s="289">
        <f t="shared" si="1"/>
        <v>-85013.06764651602</v>
      </c>
      <c r="K39" s="291">
        <f t="shared" si="1"/>
        <v>-40000</v>
      </c>
      <c r="L39" s="285" t="s">
        <v>17</v>
      </c>
      <c r="M39" s="278" t="s">
        <v>9</v>
      </c>
    </row>
    <row r="40" spans="3:13" ht="12.75" customHeight="1">
      <c r="C40" s="326" t="s">
        <v>134</v>
      </c>
      <c r="D40" s="327">
        <f>D15/F40</f>
        <v>0.09999997719969128</v>
      </c>
      <c r="E40" s="285" t="s">
        <v>18</v>
      </c>
      <c r="F40" s="328">
        <f>-SUM(G40:K40)</f>
        <v>-169912.72496091924</v>
      </c>
      <c r="G40" s="329">
        <f aca="true" t="shared" si="2" ref="G40:K42">G$26*G15</f>
        <v>56071.198074884574</v>
      </c>
      <c r="H40" s="329">
        <f t="shared" si="2"/>
        <v>42763.175537225274</v>
      </c>
      <c r="I40" s="330">
        <f t="shared" si="2"/>
        <v>36706.491441831495</v>
      </c>
      <c r="J40" s="331">
        <f t="shared" si="2"/>
        <v>22371.8599069779</v>
      </c>
      <c r="K40" s="330">
        <f t="shared" si="2"/>
        <v>12000</v>
      </c>
      <c r="L40" s="285" t="s">
        <v>18</v>
      </c>
      <c r="M40" s="299" t="s">
        <v>10</v>
      </c>
    </row>
    <row r="41" spans="3:13" ht="12.75" customHeight="1">
      <c r="C41" s="332" t="s">
        <v>131</v>
      </c>
      <c r="D41" s="327">
        <f>D16/F41</f>
        <v>0.09999997684604202</v>
      </c>
      <c r="E41" s="285" t="s">
        <v>21</v>
      </c>
      <c r="F41" s="333">
        <f>-SUM(G41:K41)</f>
        <v>-145783.55603641918</v>
      </c>
      <c r="G41" s="331">
        <f t="shared" si="2"/>
        <v>46725.998395737144</v>
      </c>
      <c r="H41" s="331">
        <f t="shared" si="2"/>
        <v>21381.587768612637</v>
      </c>
      <c r="I41" s="334">
        <f t="shared" si="2"/>
        <v>32118.18001160256</v>
      </c>
      <c r="J41" s="331">
        <f t="shared" si="2"/>
        <v>33557.78986046685</v>
      </c>
      <c r="K41" s="334">
        <f t="shared" si="2"/>
        <v>12000</v>
      </c>
      <c r="L41" s="285" t="s">
        <v>21</v>
      </c>
      <c r="M41" s="299" t="s">
        <v>11</v>
      </c>
    </row>
    <row r="42" spans="3:13" ht="12.75" customHeight="1">
      <c r="C42" s="332" t="s">
        <v>132</v>
      </c>
      <c r="D42" s="327">
        <f>D17/F42</f>
        <v>0.09999996124930646</v>
      </c>
      <c r="E42" s="285" t="s">
        <v>22</v>
      </c>
      <c r="F42" s="335">
        <f>-SUM(G42:K42)</f>
        <v>-133478.15539972464</v>
      </c>
      <c r="G42" s="336">
        <f t="shared" si="2"/>
        <v>37380.798716589714</v>
      </c>
      <c r="H42" s="336">
        <f t="shared" si="2"/>
        <v>32072.381652918953</v>
      </c>
      <c r="I42" s="337">
        <f t="shared" si="2"/>
        <v>22941.557151144687</v>
      </c>
      <c r="J42" s="331">
        <f t="shared" si="2"/>
        <v>29083.417879071272</v>
      </c>
      <c r="K42" s="334">
        <f t="shared" si="2"/>
        <v>12000</v>
      </c>
      <c r="L42" s="285" t="s">
        <v>22</v>
      </c>
      <c r="M42" s="299" t="s">
        <v>12</v>
      </c>
    </row>
    <row r="43" spans="5:13" ht="12.75" customHeight="1">
      <c r="E43" s="285" t="s">
        <v>19</v>
      </c>
      <c r="F43" s="301">
        <f>-SUM(G43:K43)</f>
        <v>-125438.77712587542</v>
      </c>
      <c r="G43" s="331">
        <f aca="true" t="shared" si="3" ref="G43:I44">G$26*G18</f>
        <v>37380.798716589714</v>
      </c>
      <c r="H43" s="331">
        <f t="shared" si="3"/>
        <v>42763.175537225274</v>
      </c>
      <c r="I43" s="331">
        <f t="shared" si="3"/>
        <v>41294.802872060434</v>
      </c>
      <c r="J43" s="331"/>
      <c r="K43" s="334">
        <f>K$26*K18</f>
        <v>4000</v>
      </c>
      <c r="L43" s="285" t="s">
        <v>19</v>
      </c>
      <c r="M43" s="299" t="s">
        <v>13</v>
      </c>
    </row>
    <row r="44" spans="5:13" ht="12.75" customHeight="1" thickBot="1">
      <c r="E44" s="285" t="s">
        <v>20</v>
      </c>
      <c r="F44" s="338">
        <f>-SUM(G44:K44)</f>
        <v>-44491.721738446875</v>
      </c>
      <c r="G44" s="339">
        <f t="shared" si="3"/>
        <v>9345.199679147428</v>
      </c>
      <c r="H44" s="339">
        <f t="shared" si="3"/>
        <v>21381.587768612637</v>
      </c>
      <c r="I44" s="339">
        <f t="shared" si="3"/>
        <v>13764.934290686811</v>
      </c>
      <c r="J44" s="339">
        <f>J$26*J19</f>
        <v>0</v>
      </c>
      <c r="K44" s="340"/>
      <c r="L44" s="285" t="s">
        <v>20</v>
      </c>
      <c r="M44" s="299" t="s">
        <v>14</v>
      </c>
    </row>
    <row r="45" spans="6:11" ht="12.75" customHeight="1">
      <c r="F45" s="285" t="s">
        <v>17</v>
      </c>
      <c r="G45" s="285" t="s">
        <v>18</v>
      </c>
      <c r="H45" s="285">
        <v>2</v>
      </c>
      <c r="I45" s="285">
        <v>3</v>
      </c>
      <c r="J45" s="285" t="s">
        <v>19</v>
      </c>
      <c r="K45" s="285" t="s">
        <v>20</v>
      </c>
    </row>
    <row r="46" ht="12.75" customHeight="1"/>
    <row r="47" spans="6:11" ht="12.75" customHeight="1">
      <c r="F47" s="276" t="s">
        <v>9</v>
      </c>
      <c r="G47" s="277" t="s">
        <v>10</v>
      </c>
      <c r="H47" s="277" t="s">
        <v>11</v>
      </c>
      <c r="I47" s="277" t="s">
        <v>12</v>
      </c>
      <c r="J47" s="277" t="s">
        <v>13</v>
      </c>
      <c r="K47" s="277" t="s">
        <v>14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4"/>
  <drawing r:id="rId3"/>
  <legacyDrawing r:id="rId2"/>
  <oleObjects>
    <oleObject progId="Adobe Photoshop Image" shapeId="1679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7:M70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7.57421875" style="275" customWidth="1"/>
    <col min="2" max="2" width="9.140625" style="275" customWidth="1"/>
    <col min="3" max="3" width="10.28125" style="275" customWidth="1"/>
    <col min="4" max="4" width="10.421875" style="275" customWidth="1"/>
    <col min="5" max="5" width="5.57421875" style="275" customWidth="1"/>
    <col min="6" max="11" width="10.421875" style="275" customWidth="1"/>
    <col min="12" max="12" width="3.57421875" style="275" customWidth="1"/>
    <col min="13" max="13" width="6.57421875" style="275" customWidth="1"/>
    <col min="14" max="20" width="10.28125" style="275" customWidth="1"/>
    <col min="21" max="21" width="10.57421875" style="275" customWidth="1"/>
    <col min="22" max="16384" width="10.28125" style="275" customWidth="1"/>
  </cols>
  <sheetData>
    <row r="3" ht="13.5"/>
    <row r="4" ht="13.5"/>
    <row r="5" ht="13.5"/>
    <row r="6" ht="13.5"/>
    <row r="7" ht="15.75">
      <c r="H7" s="341" t="s">
        <v>135</v>
      </c>
    </row>
    <row r="8" ht="13.5"/>
    <row r="9" ht="13.5"/>
    <row r="10" spans="6:11" ht="13.5">
      <c r="F10" s="276" t="s">
        <v>9</v>
      </c>
      <c r="G10" s="277" t="s">
        <v>10</v>
      </c>
      <c r="H10" s="277" t="s">
        <v>11</v>
      </c>
      <c r="I10" s="277" t="s">
        <v>12</v>
      </c>
      <c r="J10" s="277" t="s">
        <v>13</v>
      </c>
      <c r="K10" s="277" t="s">
        <v>14</v>
      </c>
    </row>
    <row r="11" ht="13.5"/>
    <row r="12" spans="5:11" ht="13.5">
      <c r="E12" s="284" t="s">
        <v>136</v>
      </c>
      <c r="F12" s="285" t="s">
        <v>17</v>
      </c>
      <c r="G12" s="285" t="s">
        <v>18</v>
      </c>
      <c r="H12" s="285">
        <v>2</v>
      </c>
      <c r="I12" s="285">
        <v>3</v>
      </c>
      <c r="J12" s="285" t="s">
        <v>19</v>
      </c>
      <c r="K12" s="285" t="s">
        <v>20</v>
      </c>
    </row>
    <row r="13" spans="3:13" ht="13.5">
      <c r="C13" s="286" t="s">
        <v>9</v>
      </c>
      <c r="D13" s="287"/>
      <c r="E13" s="285" t="s">
        <v>17</v>
      </c>
      <c r="F13" s="294">
        <v>309552.4676306927</v>
      </c>
      <c r="G13" s="289">
        <v>-100</v>
      </c>
      <c r="H13" s="290">
        <v>-750</v>
      </c>
      <c r="I13" s="291">
        <v>-3200</v>
      </c>
      <c r="J13" s="289">
        <v>-876</v>
      </c>
      <c r="K13" s="291">
        <v>-8766</v>
      </c>
      <c r="L13" s="285" t="s">
        <v>17</v>
      </c>
      <c r="M13" s="278" t="s">
        <v>9</v>
      </c>
    </row>
    <row r="14" spans="3:13" ht="13.5">
      <c r="C14" s="292" t="s">
        <v>10</v>
      </c>
      <c r="D14" s="293"/>
      <c r="E14" s="285" t="s">
        <v>18</v>
      </c>
      <c r="F14" s="294"/>
      <c r="G14" s="342">
        <v>30</v>
      </c>
      <c r="H14" s="329">
        <v>200</v>
      </c>
      <c r="I14" s="330">
        <v>800</v>
      </c>
      <c r="J14" s="331">
        <v>20</v>
      </c>
      <c r="K14" s="330">
        <v>600</v>
      </c>
      <c r="L14" s="285" t="s">
        <v>18</v>
      </c>
      <c r="M14" s="299" t="s">
        <v>10</v>
      </c>
    </row>
    <row r="15" spans="3:13" ht="13.5">
      <c r="C15" s="292" t="s">
        <v>11</v>
      </c>
      <c r="D15" s="300"/>
      <c r="E15" s="285" t="s">
        <v>21</v>
      </c>
      <c r="F15" s="301"/>
      <c r="G15" s="343">
        <v>25</v>
      </c>
      <c r="H15" s="331">
        <v>100</v>
      </c>
      <c r="I15" s="334">
        <v>700</v>
      </c>
      <c r="J15" s="331">
        <v>30</v>
      </c>
      <c r="K15" s="334">
        <v>600</v>
      </c>
      <c r="L15" s="285" t="s">
        <v>21</v>
      </c>
      <c r="M15" s="299" t="s">
        <v>11</v>
      </c>
    </row>
    <row r="16" spans="3:13" ht="13.5">
      <c r="C16" s="292" t="s">
        <v>12</v>
      </c>
      <c r="D16" s="305"/>
      <c r="E16" s="285" t="s">
        <v>22</v>
      </c>
      <c r="F16" s="344"/>
      <c r="G16" s="345">
        <v>20</v>
      </c>
      <c r="H16" s="336">
        <v>150</v>
      </c>
      <c r="I16" s="337">
        <v>500</v>
      </c>
      <c r="J16" s="331">
        <v>26</v>
      </c>
      <c r="K16" s="334">
        <v>600</v>
      </c>
      <c r="L16" s="285" t="s">
        <v>22</v>
      </c>
      <c r="M16" s="299" t="s">
        <v>12</v>
      </c>
    </row>
    <row r="17" spans="3:13" ht="13.5">
      <c r="C17" s="292" t="s">
        <v>13</v>
      </c>
      <c r="D17" s="300"/>
      <c r="E17" s="285" t="s">
        <v>19</v>
      </c>
      <c r="F17" s="301"/>
      <c r="G17" s="331">
        <v>20</v>
      </c>
      <c r="H17" s="331">
        <v>200</v>
      </c>
      <c r="I17" s="331">
        <v>900</v>
      </c>
      <c r="J17" s="331">
        <v>800</v>
      </c>
      <c r="K17" s="334">
        <v>200</v>
      </c>
      <c r="L17" s="285" t="s">
        <v>19</v>
      </c>
      <c r="M17" s="299" t="s">
        <v>13</v>
      </c>
    </row>
    <row r="18" spans="3:13" ht="14.25" thickBot="1">
      <c r="C18" s="292" t="s">
        <v>14</v>
      </c>
      <c r="D18" s="310"/>
      <c r="E18" s="285" t="s">
        <v>20</v>
      </c>
      <c r="F18" s="311"/>
      <c r="G18" s="346">
        <v>5</v>
      </c>
      <c r="H18" s="347">
        <v>100</v>
      </c>
      <c r="I18" s="347">
        <v>300</v>
      </c>
      <c r="J18" s="347">
        <v>0</v>
      </c>
      <c r="K18" s="348">
        <v>6766</v>
      </c>
      <c r="L18" s="285" t="s">
        <v>20</v>
      </c>
      <c r="M18" s="299" t="s">
        <v>14</v>
      </c>
    </row>
    <row r="19" spans="6:11" ht="13.5">
      <c r="F19" s="285" t="s">
        <v>17</v>
      </c>
      <c r="G19" s="285" t="s">
        <v>18</v>
      </c>
      <c r="H19" s="285">
        <v>2</v>
      </c>
      <c r="I19" s="285">
        <v>3</v>
      </c>
      <c r="J19" s="285" t="s">
        <v>19</v>
      </c>
      <c r="K19" s="285" t="s">
        <v>20</v>
      </c>
    </row>
    <row r="20" ht="13.5"/>
    <row r="21" spans="6:11" ht="13.5">
      <c r="F21" s="276" t="s">
        <v>9</v>
      </c>
      <c r="G21" s="277" t="s">
        <v>10</v>
      </c>
      <c r="H21" s="277" t="s">
        <v>11</v>
      </c>
      <c r="I21" s="277" t="s">
        <v>12</v>
      </c>
      <c r="J21" s="277" t="s">
        <v>13</v>
      </c>
      <c r="K21" s="277" t="s">
        <v>14</v>
      </c>
    </row>
    <row r="22" ht="13.5"/>
    <row r="24" spans="6:11" ht="13.5">
      <c r="F24" s="285" t="s">
        <v>17</v>
      </c>
      <c r="G24" s="285" t="s">
        <v>18</v>
      </c>
      <c r="H24" s="285">
        <v>2</v>
      </c>
      <c r="I24" s="285">
        <v>3</v>
      </c>
      <c r="J24" s="285" t="s">
        <v>19</v>
      </c>
      <c r="K24" s="285" t="s">
        <v>20</v>
      </c>
    </row>
    <row r="25" spans="5:11" ht="14.25" thickBot="1">
      <c r="E25" s="284" t="s">
        <v>129</v>
      </c>
      <c r="F25" s="349">
        <f>GPE!F26</f>
        <v>2</v>
      </c>
      <c r="G25" s="318">
        <f>GPE!G26</f>
        <v>1869.0399358294858</v>
      </c>
      <c r="H25" s="318">
        <f>GPE!H26</f>
        <v>213.81587768612636</v>
      </c>
      <c r="I25" s="319">
        <f>GPE!I26</f>
        <v>45.88311430228937</v>
      </c>
      <c r="J25" s="318">
        <f>GPE!J26</f>
        <v>1118.592995348895</v>
      </c>
      <c r="K25" s="319">
        <f>GPE!K26</f>
        <v>20</v>
      </c>
    </row>
    <row r="26" spans="6:11" ht="13.5">
      <c r="F26" s="276" t="s">
        <v>9</v>
      </c>
      <c r="G26" s="277" t="s">
        <v>10</v>
      </c>
      <c r="H26" s="277" t="s">
        <v>11</v>
      </c>
      <c r="I26" s="277" t="s">
        <v>12</v>
      </c>
      <c r="J26" s="277" t="s">
        <v>13</v>
      </c>
      <c r="K26" s="277" t="s">
        <v>14</v>
      </c>
    </row>
    <row r="27" ht="13.5"/>
    <row r="28" ht="13.5"/>
    <row r="29" ht="13.5"/>
    <row r="30" ht="13.5"/>
    <row r="31" ht="13.5"/>
    <row r="32" ht="13.5"/>
    <row r="33" spans="6:11" ht="13.5">
      <c r="F33" s="276" t="s">
        <v>9</v>
      </c>
      <c r="G33" s="277" t="s">
        <v>10</v>
      </c>
      <c r="H33" s="277" t="s">
        <v>11</v>
      </c>
      <c r="I33" s="277" t="s">
        <v>12</v>
      </c>
      <c r="J33" s="277" t="s">
        <v>13</v>
      </c>
      <c r="K33" s="277" t="s">
        <v>14</v>
      </c>
    </row>
    <row r="34" ht="13.5"/>
    <row r="35" spans="6:11" ht="14.25" thickBot="1">
      <c r="F35" s="279"/>
      <c r="G35" s="280">
        <f>-SUM(G37:G42)</f>
        <v>-2265.721962335442</v>
      </c>
      <c r="H35" s="281">
        <f>-SUM(H37:H42)</f>
        <v>-19015.501418632648</v>
      </c>
      <c r="I35" s="282">
        <f>-SUM(I37:I42)</f>
        <v>-86639.00528099501</v>
      </c>
      <c r="J35" s="281">
        <f>-SUM(J37:J42)</f>
        <v>-2606.6213835304197</v>
      </c>
      <c r="K35" s="282">
        <f>-SUM(K37:K42)</f>
        <v>-150902.02735748404</v>
      </c>
    </row>
    <row r="36" spans="4:11" ht="15.75">
      <c r="D36" s="283" t="s">
        <v>53</v>
      </c>
      <c r="E36" s="284" t="s">
        <v>34</v>
      </c>
      <c r="F36" s="285" t="s">
        <v>17</v>
      </c>
      <c r="G36" s="285" t="s">
        <v>18</v>
      </c>
      <c r="H36" s="285">
        <v>2</v>
      </c>
      <c r="I36" s="285">
        <v>3</v>
      </c>
      <c r="J36" s="285" t="s">
        <v>19</v>
      </c>
      <c r="K36" s="285" t="s">
        <v>20</v>
      </c>
    </row>
    <row r="37" spans="3:13" ht="13.5">
      <c r="C37" s="286" t="s">
        <v>9</v>
      </c>
      <c r="D37" s="287">
        <v>0</v>
      </c>
      <c r="E37" s="285" t="s">
        <v>17</v>
      </c>
      <c r="F37" s="294">
        <f>-F13-(G25*(G37+G13)+H25*(H37+H13)+I25*(I37+I13)+J25*(J41+J17)+K25*(K42+K18))/F25</f>
        <v>-1747827.2771790111</v>
      </c>
      <c r="G37" s="350">
        <f>IF(G13&lt;0,D38/G25-G13,0)</f>
        <v>709.0221284339551</v>
      </c>
      <c r="H37" s="351">
        <f>IF(H13&lt;0,D39/H25-H13,0)</f>
        <v>5283.704347465611</v>
      </c>
      <c r="I37" s="352">
        <f>IF(I13&lt;0,D40/I25-I13,0)</f>
        <v>22353.6525901587</v>
      </c>
      <c r="J37" s="353">
        <f>-J13</f>
        <v>876</v>
      </c>
      <c r="K37" s="354">
        <f>-K13</f>
        <v>8766</v>
      </c>
      <c r="L37" s="285" t="s">
        <v>17</v>
      </c>
      <c r="M37" s="278" t="s">
        <v>9</v>
      </c>
    </row>
    <row r="38" spans="3:13" ht="13.5">
      <c r="C38" s="292" t="s">
        <v>10</v>
      </c>
      <c r="D38" s="293">
        <v>1138286.6798469364</v>
      </c>
      <c r="E38" s="285" t="s">
        <v>18</v>
      </c>
      <c r="F38" s="294"/>
      <c r="G38" s="355">
        <f aca="true" t="shared" si="0" ref="G38:K40">IF(G14&gt;0,$D38/G$25-G14,0)</f>
        <v>579.0221284339551</v>
      </c>
      <c r="H38" s="355">
        <f t="shared" si="0"/>
        <v>5123.677044779145</v>
      </c>
      <c r="I38" s="356">
        <f t="shared" si="0"/>
        <v>24008.40058823428</v>
      </c>
      <c r="J38" s="357">
        <f t="shared" si="0"/>
        <v>997.6057641876246</v>
      </c>
      <c r="K38" s="358">
        <f t="shared" si="0"/>
        <v>56314.333992346816</v>
      </c>
      <c r="L38" s="285" t="s">
        <v>18</v>
      </c>
      <c r="M38" s="299" t="s">
        <v>10</v>
      </c>
    </row>
    <row r="39" spans="3:13" ht="13.5">
      <c r="C39" s="292" t="s">
        <v>11</v>
      </c>
      <c r="D39" s="300">
        <v>969377.9742227664</v>
      </c>
      <c r="E39" s="285" t="s">
        <v>21</v>
      </c>
      <c r="F39" s="301"/>
      <c r="G39" s="359">
        <f t="shared" si="0"/>
        <v>493.65022016908017</v>
      </c>
      <c r="H39" s="359">
        <f t="shared" si="0"/>
        <v>4433.704347465611</v>
      </c>
      <c r="I39" s="360">
        <f t="shared" si="0"/>
        <v>20427.118090464894</v>
      </c>
      <c r="J39" s="357">
        <f t="shared" si="0"/>
        <v>836.6047241967684</v>
      </c>
      <c r="K39" s="361">
        <f t="shared" si="0"/>
        <v>47868.89871113832</v>
      </c>
      <c r="L39" s="285" t="s">
        <v>21</v>
      </c>
      <c r="M39" s="299" t="s">
        <v>11</v>
      </c>
    </row>
    <row r="40" spans="3:13" ht="13.5">
      <c r="C40" s="292" t="s">
        <v>12</v>
      </c>
      <c r="D40" s="305">
        <v>878829.2311005925</v>
      </c>
      <c r="E40" s="285" t="s">
        <v>22</v>
      </c>
      <c r="F40" s="344"/>
      <c r="G40" s="362">
        <f t="shared" si="0"/>
        <v>450.20355972787996</v>
      </c>
      <c r="H40" s="362">
        <f t="shared" si="0"/>
        <v>3960.2150158870836</v>
      </c>
      <c r="I40" s="363">
        <f t="shared" si="0"/>
        <v>18653.6525901587</v>
      </c>
      <c r="J40" s="357">
        <f t="shared" si="0"/>
        <v>759.6559398769353</v>
      </c>
      <c r="K40" s="361">
        <f t="shared" si="0"/>
        <v>43341.46155502963</v>
      </c>
      <c r="L40" s="285" t="s">
        <v>22</v>
      </c>
      <c r="M40" s="299" t="s">
        <v>12</v>
      </c>
    </row>
    <row r="41" spans="3:13" ht="13.5">
      <c r="C41" s="292" t="s">
        <v>13</v>
      </c>
      <c r="D41" s="300">
        <v>70745.46402652234</v>
      </c>
      <c r="E41" s="285" t="s">
        <v>19</v>
      </c>
      <c r="F41" s="301"/>
      <c r="G41" s="359">
        <f aca="true" t="shared" si="1" ref="G41:I42">IF(G17&gt;0,$D41/G$25-G17,0)</f>
        <v>17.851231892016948</v>
      </c>
      <c r="H41" s="359">
        <f t="shared" si="1"/>
        <v>130.87095678822328</v>
      </c>
      <c r="I41" s="359">
        <f t="shared" si="1"/>
        <v>641.8627332145247</v>
      </c>
      <c r="J41" s="364">
        <f>IF(J17&gt;0,-$D41/J$25-J17,0)</f>
        <v>-863.245044730909</v>
      </c>
      <c r="K41" s="361">
        <f>IF(K17&gt;0,$D41/K$25-K17,0)</f>
        <v>3337.273201326117</v>
      </c>
      <c r="L41" s="285" t="s">
        <v>19</v>
      </c>
      <c r="M41" s="299" t="s">
        <v>13</v>
      </c>
    </row>
    <row r="42" spans="3:13" ht="14.25" thickBot="1">
      <c r="C42" s="292" t="s">
        <v>14</v>
      </c>
      <c r="D42" s="310">
        <v>39198.802047136865</v>
      </c>
      <c r="E42" s="285" t="s">
        <v>20</v>
      </c>
      <c r="F42" s="311"/>
      <c r="G42" s="365">
        <f t="shared" si="1"/>
        <v>15.972693678554446</v>
      </c>
      <c r="H42" s="366">
        <f t="shared" si="1"/>
        <v>83.32970624697586</v>
      </c>
      <c r="I42" s="366">
        <f t="shared" si="1"/>
        <v>554.3186887639188</v>
      </c>
      <c r="J42" s="367">
        <f>IF(J18&gt;0,$D42/J$25-J18,0)</f>
        <v>0</v>
      </c>
      <c r="K42" s="368">
        <f>IF(K18&gt;0,-$D42/K$25-K18,0)</f>
        <v>-8725.940102356843</v>
      </c>
      <c r="L42" s="285" t="s">
        <v>20</v>
      </c>
      <c r="M42" s="299" t="s">
        <v>14</v>
      </c>
    </row>
    <row r="43" spans="6:11" ht="13.5">
      <c r="F43" s="285" t="s">
        <v>17</v>
      </c>
      <c r="G43" s="285" t="s">
        <v>18</v>
      </c>
      <c r="H43" s="285">
        <v>2</v>
      </c>
      <c r="I43" s="285">
        <v>3</v>
      </c>
      <c r="J43" s="285" t="s">
        <v>19</v>
      </c>
      <c r="K43" s="285" t="s">
        <v>20</v>
      </c>
    </row>
    <row r="44" ht="13.5"/>
    <row r="45" spans="6:11" ht="13.5">
      <c r="F45" s="276" t="s">
        <v>9</v>
      </c>
      <c r="G45" s="277" t="s">
        <v>10</v>
      </c>
      <c r="H45" s="277" t="s">
        <v>11</v>
      </c>
      <c r="I45" s="277" t="s">
        <v>12</v>
      </c>
      <c r="J45" s="277" t="s">
        <v>13</v>
      </c>
      <c r="K45" s="277" t="s">
        <v>14</v>
      </c>
    </row>
    <row r="46" ht="13.5"/>
    <row r="48" ht="13.5"/>
    <row r="49" ht="13.5"/>
    <row r="50" ht="13.5"/>
    <row r="51" ht="13.5"/>
    <row r="52" ht="13.5"/>
    <row r="53" ht="13.5"/>
    <row r="54" ht="13.5"/>
    <row r="58" spans="2:13" ht="13.5">
      <c r="B58" s="1"/>
      <c r="C58" s="1"/>
      <c r="D58" s="1"/>
      <c r="E58" s="1"/>
      <c r="F58" s="9" t="s">
        <v>9</v>
      </c>
      <c r="G58" s="7" t="s">
        <v>10</v>
      </c>
      <c r="H58" s="7" t="s">
        <v>11</v>
      </c>
      <c r="I58" s="7" t="s">
        <v>12</v>
      </c>
      <c r="J58" s="7" t="s">
        <v>13</v>
      </c>
      <c r="K58" s="7" t="s">
        <v>14</v>
      </c>
      <c r="L58" s="1"/>
      <c r="M58" s="1"/>
    </row>
    <row r="59" spans="2:13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4.25" thickBot="1">
      <c r="B60" s="1"/>
      <c r="C60" s="1"/>
      <c r="D60" s="1"/>
      <c r="E60" s="1"/>
      <c r="F60" s="64"/>
      <c r="G60" s="10"/>
      <c r="H60" s="11"/>
      <c r="I60" s="12"/>
      <c r="J60" s="11"/>
      <c r="K60" s="12"/>
      <c r="L60" s="1"/>
      <c r="M60" s="1"/>
    </row>
    <row r="61" spans="2:13" ht="15.75">
      <c r="B61" s="1"/>
      <c r="C61" s="1"/>
      <c r="D61" s="66" t="s">
        <v>26</v>
      </c>
      <c r="E61" s="65" t="s">
        <v>40</v>
      </c>
      <c r="F61" s="67" t="s">
        <v>17</v>
      </c>
      <c r="G61" s="67" t="s">
        <v>18</v>
      </c>
      <c r="H61" s="67">
        <v>2</v>
      </c>
      <c r="I61" s="67">
        <v>3</v>
      </c>
      <c r="J61" s="67" t="s">
        <v>19</v>
      </c>
      <c r="K61" s="67" t="s">
        <v>20</v>
      </c>
      <c r="L61" s="1"/>
      <c r="M61" s="1"/>
    </row>
    <row r="62" spans="2:13" ht="13.5">
      <c r="B62" s="1"/>
      <c r="C62" s="1"/>
      <c r="D62" s="69"/>
      <c r="E62" s="67" t="s">
        <v>17</v>
      </c>
      <c r="F62" s="70"/>
      <c r="G62" s="71">
        <f aca="true" t="shared" si="2" ref="G62:I65">SIGN(G37)</f>
        <v>1</v>
      </c>
      <c r="H62" s="72">
        <f t="shared" si="2"/>
        <v>1</v>
      </c>
      <c r="I62" s="73">
        <f t="shared" si="2"/>
        <v>1</v>
      </c>
      <c r="J62" s="421">
        <v>0</v>
      </c>
      <c r="K62" s="422">
        <v>0</v>
      </c>
      <c r="L62" s="67" t="s">
        <v>17</v>
      </c>
      <c r="M62" s="1"/>
    </row>
    <row r="63" spans="2:13" ht="13.5">
      <c r="B63" s="1"/>
      <c r="C63" s="2" t="s">
        <v>10</v>
      </c>
      <c r="D63" s="74">
        <f>G62-F63</f>
        <v>6</v>
      </c>
      <c r="E63" s="67" t="s">
        <v>18</v>
      </c>
      <c r="F63" s="70">
        <f>-SUM(G63:K63)</f>
        <v>-5</v>
      </c>
      <c r="G63" s="75">
        <f t="shared" si="2"/>
        <v>1</v>
      </c>
      <c r="H63" s="75">
        <f t="shared" si="2"/>
        <v>1</v>
      </c>
      <c r="I63" s="76">
        <f t="shared" si="2"/>
        <v>1</v>
      </c>
      <c r="J63" s="77">
        <f aca="true" t="shared" si="3" ref="J63:K65">SIGN(J38)</f>
        <v>1</v>
      </c>
      <c r="K63" s="76">
        <f t="shared" si="3"/>
        <v>1</v>
      </c>
      <c r="L63" s="67" t="s">
        <v>18</v>
      </c>
      <c r="M63" s="25" t="s">
        <v>10</v>
      </c>
    </row>
    <row r="64" spans="2:13" ht="13.5">
      <c r="B64" s="1"/>
      <c r="C64" s="2" t="s">
        <v>11</v>
      </c>
      <c r="D64" s="79">
        <f>H62-F64</f>
        <v>6</v>
      </c>
      <c r="E64" s="67" t="s">
        <v>21</v>
      </c>
      <c r="F64" s="80">
        <f>-SUM(G64:K64)</f>
        <v>-5</v>
      </c>
      <c r="G64" s="77">
        <f t="shared" si="2"/>
        <v>1</v>
      </c>
      <c r="H64" s="77">
        <f t="shared" si="2"/>
        <v>1</v>
      </c>
      <c r="I64" s="81">
        <f t="shared" si="2"/>
        <v>1</v>
      </c>
      <c r="J64" s="77">
        <f t="shared" si="3"/>
        <v>1</v>
      </c>
      <c r="K64" s="81">
        <f t="shared" si="3"/>
        <v>1</v>
      </c>
      <c r="L64" s="67" t="s">
        <v>21</v>
      </c>
      <c r="M64" s="25" t="s">
        <v>11</v>
      </c>
    </row>
    <row r="65" spans="2:13" ht="13.5">
      <c r="B65" s="1"/>
      <c r="C65" s="2" t="s">
        <v>12</v>
      </c>
      <c r="D65" s="82">
        <f>I62-F65</f>
        <v>6</v>
      </c>
      <c r="E65" s="67" t="s">
        <v>22</v>
      </c>
      <c r="F65" s="89">
        <f>-SUM(G65:K65)</f>
        <v>-5</v>
      </c>
      <c r="G65" s="83">
        <f t="shared" si="2"/>
        <v>1</v>
      </c>
      <c r="H65" s="83">
        <f t="shared" si="2"/>
        <v>1</v>
      </c>
      <c r="I65" s="84">
        <f t="shared" si="2"/>
        <v>1</v>
      </c>
      <c r="J65" s="77">
        <f t="shared" si="3"/>
        <v>1</v>
      </c>
      <c r="K65" s="81">
        <f t="shared" si="3"/>
        <v>1</v>
      </c>
      <c r="L65" s="67" t="s">
        <v>22</v>
      </c>
      <c r="M65" s="25" t="s">
        <v>12</v>
      </c>
    </row>
    <row r="66" spans="2:13" ht="13.5">
      <c r="B66" s="1"/>
      <c r="C66" s="2" t="s">
        <v>13</v>
      </c>
      <c r="D66" s="425">
        <f>J66-F66</f>
        <v>3</v>
      </c>
      <c r="E66" s="67" t="s">
        <v>19</v>
      </c>
      <c r="F66" s="423">
        <f>J66-SUM(G66:K66)</f>
        <v>-4</v>
      </c>
      <c r="G66" s="77">
        <f aca="true" t="shared" si="4" ref="G66:K67">SIGN(G41)</f>
        <v>1</v>
      </c>
      <c r="H66" s="77">
        <f t="shared" si="4"/>
        <v>1</v>
      </c>
      <c r="I66" s="77">
        <f t="shared" si="4"/>
        <v>1</v>
      </c>
      <c r="J66" s="77">
        <f t="shared" si="4"/>
        <v>-1</v>
      </c>
      <c r="K66" s="81">
        <f t="shared" si="4"/>
        <v>1</v>
      </c>
      <c r="L66" s="67" t="s">
        <v>19</v>
      </c>
      <c r="M66" s="25" t="s">
        <v>13</v>
      </c>
    </row>
    <row r="67" spans="2:13" ht="14.25" thickBot="1">
      <c r="B67" s="1"/>
      <c r="C67" s="2" t="s">
        <v>14</v>
      </c>
      <c r="D67" s="426">
        <f>K67-F67</f>
        <v>2</v>
      </c>
      <c r="E67" s="67" t="s">
        <v>20</v>
      </c>
      <c r="F67" s="424">
        <f>K67-SUM(G67:K67)</f>
        <v>-3</v>
      </c>
      <c r="G67" s="86">
        <f t="shared" si="4"/>
        <v>1</v>
      </c>
      <c r="H67" s="86">
        <f t="shared" si="4"/>
        <v>1</v>
      </c>
      <c r="I67" s="86">
        <f t="shared" si="4"/>
        <v>1</v>
      </c>
      <c r="J67" s="86">
        <f t="shared" si="4"/>
        <v>0</v>
      </c>
      <c r="K67" s="87">
        <f t="shared" si="4"/>
        <v>-1</v>
      </c>
      <c r="L67" s="67" t="s">
        <v>20</v>
      </c>
      <c r="M67" s="25" t="s">
        <v>14</v>
      </c>
    </row>
    <row r="68" spans="2:13" ht="13.5">
      <c r="B68" s="1"/>
      <c r="C68" s="1"/>
      <c r="D68" s="1"/>
      <c r="E68" s="1"/>
      <c r="F68" s="67" t="s">
        <v>17</v>
      </c>
      <c r="G68" s="67" t="s">
        <v>18</v>
      </c>
      <c r="H68" s="67">
        <v>2</v>
      </c>
      <c r="I68" s="67">
        <v>3</v>
      </c>
      <c r="J68" s="67" t="s">
        <v>19</v>
      </c>
      <c r="K68" s="67" t="s">
        <v>20</v>
      </c>
      <c r="L68" s="1"/>
      <c r="M68" s="1"/>
    </row>
    <row r="69" spans="2:13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>
      <c r="B70" s="1"/>
      <c r="C70" s="1"/>
      <c r="D70" s="1"/>
      <c r="E70" s="1"/>
      <c r="F70" s="9" t="s">
        <v>9</v>
      </c>
      <c r="G70" s="7" t="s">
        <v>10</v>
      </c>
      <c r="H70" s="7" t="s">
        <v>11</v>
      </c>
      <c r="I70" s="7" t="s">
        <v>12</v>
      </c>
      <c r="J70" s="7" t="s">
        <v>13</v>
      </c>
      <c r="K70" s="7" t="s">
        <v>14</v>
      </c>
      <c r="L70" s="1"/>
      <c r="M7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4"/>
  <drawing r:id="rId3"/>
  <legacyDrawing r:id="rId2"/>
  <oleObjects>
    <oleObject progId="Adobe Photoshop Image" shapeId="1740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4:Q68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8.00390625" style="275" customWidth="1"/>
    <col min="2" max="2" width="6.28125" style="275" customWidth="1"/>
    <col min="3" max="3" width="3.57421875" style="275" customWidth="1"/>
    <col min="4" max="4" width="10.421875" style="275" customWidth="1"/>
    <col min="5" max="5" width="3.57421875" style="275" customWidth="1"/>
    <col min="6" max="6" width="10.421875" style="275" customWidth="1"/>
    <col min="7" max="7" width="3.57421875" style="275" customWidth="1"/>
    <col min="8" max="11" width="10.421875" style="275" customWidth="1"/>
    <col min="12" max="13" width="10.28125" style="275" customWidth="1"/>
    <col min="14" max="14" width="3.57421875" style="275" customWidth="1"/>
    <col min="15" max="16" width="10.28125" style="275" customWidth="1"/>
    <col min="17" max="17" width="3.57421875" style="275" customWidth="1"/>
    <col min="18" max="18" width="10.28125" style="275" customWidth="1"/>
    <col min="19" max="19" width="3.57421875" style="275" customWidth="1"/>
    <col min="20" max="24" width="10.28125" style="275" customWidth="1"/>
    <col min="25" max="25" width="10.421875" style="275" customWidth="1"/>
    <col min="26" max="26" width="4.421875" style="275" customWidth="1"/>
    <col min="27" max="28" width="10.28125" style="275" customWidth="1"/>
    <col min="29" max="29" width="10.421875" style="275" customWidth="1"/>
    <col min="30" max="30" width="7.28125" style="275" customWidth="1"/>
    <col min="31" max="31" width="11.57421875" style="275" customWidth="1"/>
    <col min="32" max="34" width="10.421875" style="275" customWidth="1"/>
    <col min="35" max="35" width="13.28125" style="275" customWidth="1"/>
    <col min="36" max="37" width="10.421875" style="275" customWidth="1"/>
    <col min="38" max="38" width="7.00390625" style="275" customWidth="1"/>
    <col min="39" max="16384" width="10.28125" style="275" customWidth="1"/>
  </cols>
  <sheetData>
    <row r="1" ht="13.5" customHeight="1"/>
    <row r="2" ht="13.5" customHeight="1"/>
    <row r="3" ht="13.5" customHeight="1"/>
    <row r="4" ht="13.5" customHeight="1">
      <c r="I4" s="341" t="s">
        <v>49</v>
      </c>
    </row>
    <row r="5" ht="13.5" customHeight="1"/>
    <row r="6" ht="13.5" customHeight="1"/>
    <row r="7" ht="13.5" customHeight="1"/>
    <row r="8" ht="13.5" customHeight="1"/>
    <row r="9" ht="13.5" customHeight="1"/>
    <row r="10" spans="4:6" ht="13.5" customHeight="1">
      <c r="D10" s="369" t="s">
        <v>137</v>
      </c>
      <c r="F10" s="322" t="s">
        <v>50</v>
      </c>
    </row>
    <row r="11" spans="4:7" ht="13.5" customHeight="1" thickBot="1">
      <c r="D11" s="370">
        <f>(1-D14)^-F11</f>
        <v>0.5131581182307065</v>
      </c>
      <c r="F11" s="371">
        <v>7</v>
      </c>
      <c r="G11" s="372" t="s">
        <v>51</v>
      </c>
    </row>
    <row r="12" ht="13.5" customHeight="1"/>
    <row r="13" spans="4:13" ht="13.5" customHeight="1">
      <c r="D13" s="373" t="s">
        <v>52</v>
      </c>
      <c r="F13" s="374" t="s">
        <v>141</v>
      </c>
      <c r="H13" s="276" t="s">
        <v>9</v>
      </c>
      <c r="I13" s="277" t="s">
        <v>10</v>
      </c>
      <c r="J13" s="277" t="s">
        <v>11</v>
      </c>
      <c r="K13" s="277" t="s">
        <v>12</v>
      </c>
      <c r="L13" s="277" t="s">
        <v>13</v>
      </c>
      <c r="M13" s="277" t="s">
        <v>14</v>
      </c>
    </row>
    <row r="14" spans="4:13" ht="13.5" customHeight="1" thickBot="1">
      <c r="D14" s="370">
        <f>-GPE!D26</f>
        <v>-0.1</v>
      </c>
      <c r="F14" s="370">
        <f>(1-1/D11)/F11</f>
        <v>-0.13553101428571446</v>
      </c>
      <c r="G14" s="284" t="s">
        <v>138</v>
      </c>
      <c r="H14" s="375">
        <v>1</v>
      </c>
      <c r="I14" s="376">
        <v>0.1</v>
      </c>
      <c r="J14" s="376">
        <v>0.3333333333333333</v>
      </c>
      <c r="K14" s="377">
        <v>1</v>
      </c>
      <c r="L14" s="376">
        <v>1</v>
      </c>
      <c r="M14" s="377">
        <v>1</v>
      </c>
    </row>
    <row r="15" spans="8:13" ht="13.5" customHeight="1">
      <c r="H15" s="285" t="s">
        <v>17</v>
      </c>
      <c r="I15" s="285" t="s">
        <v>18</v>
      </c>
      <c r="J15" s="285">
        <v>2</v>
      </c>
      <c r="K15" s="285">
        <v>3</v>
      </c>
      <c r="L15" s="285" t="s">
        <v>19</v>
      </c>
      <c r="M15" s="285" t="s">
        <v>20</v>
      </c>
    </row>
    <row r="16" ht="13.5" customHeight="1"/>
    <row r="17" spans="15:17" ht="13.5" customHeight="1">
      <c r="O17" s="378"/>
      <c r="P17" s="378"/>
      <c r="Q17" s="378"/>
    </row>
    <row r="18" ht="13.5" customHeight="1"/>
    <row r="19" ht="13.5" customHeight="1"/>
    <row r="20" ht="13.5" customHeight="1"/>
    <row r="21" ht="13.5" customHeight="1"/>
    <row r="22" ht="13.5" customHeight="1"/>
    <row r="23" spans="8:14" ht="13.5" customHeight="1">
      <c r="H23" s="276" t="s">
        <v>9</v>
      </c>
      <c r="I23" s="277" t="s">
        <v>10</v>
      </c>
      <c r="J23" s="277" t="s">
        <v>11</v>
      </c>
      <c r="K23" s="277" t="s">
        <v>12</v>
      </c>
      <c r="L23" s="277" t="s">
        <v>13</v>
      </c>
      <c r="M23" s="277" t="s">
        <v>14</v>
      </c>
      <c r="N23" s="278" t="s">
        <v>125</v>
      </c>
    </row>
    <row r="24" spans="8:14" ht="13.5" customHeight="1" thickBot="1">
      <c r="H24" s="279">
        <v>0</v>
      </c>
      <c r="I24" s="280">
        <v>0</v>
      </c>
      <c r="J24" s="281">
        <v>0</v>
      </c>
      <c r="K24" s="282">
        <v>0</v>
      </c>
      <c r="L24" s="281">
        <v>0</v>
      </c>
      <c r="M24" s="282">
        <v>0</v>
      </c>
      <c r="N24" s="278" t="s">
        <v>126</v>
      </c>
    </row>
    <row r="25" spans="4:13" ht="13.5" customHeight="1">
      <c r="D25" s="379" t="s">
        <v>139</v>
      </c>
      <c r="E25" s="380"/>
      <c r="F25" s="379" t="s">
        <v>140</v>
      </c>
      <c r="G25" s="284" t="s">
        <v>136</v>
      </c>
      <c r="H25" s="285" t="s">
        <v>17</v>
      </c>
      <c r="I25" s="285" t="s">
        <v>18</v>
      </c>
      <c r="J25" s="285">
        <v>2</v>
      </c>
      <c r="K25" s="285">
        <v>3</v>
      </c>
      <c r="L25" s="285" t="s">
        <v>19</v>
      </c>
      <c r="M25" s="285" t="s">
        <v>20</v>
      </c>
    </row>
    <row r="26" spans="2:14" ht="13.5" customHeight="1">
      <c r="B26" s="286" t="s">
        <v>9</v>
      </c>
      <c r="C26" s="285" t="s">
        <v>17</v>
      </c>
      <c r="D26" s="381"/>
      <c r="F26" s="381"/>
      <c r="G26" s="285" t="s">
        <v>17</v>
      </c>
      <c r="H26" s="294">
        <f>GPE!F14</f>
        <v>309552.4676306927</v>
      </c>
      <c r="I26" s="289">
        <f>GPE!G14</f>
        <v>-100</v>
      </c>
      <c r="J26" s="290">
        <f>GPE!H14</f>
        <v>-750</v>
      </c>
      <c r="K26" s="291">
        <f>GPE!I14</f>
        <v>-3200</v>
      </c>
      <c r="L26" s="289">
        <f>GPE!J14</f>
        <v>-876</v>
      </c>
      <c r="M26" s="291">
        <f>GPE!K14</f>
        <v>-8766</v>
      </c>
      <c r="N26" s="285" t="s">
        <v>17</v>
      </c>
    </row>
    <row r="27" spans="2:14" ht="13.5" customHeight="1">
      <c r="B27" s="292" t="s">
        <v>10</v>
      </c>
      <c r="C27" s="285" t="s">
        <v>18</v>
      </c>
      <c r="D27" s="382">
        <f>GPE!D15</f>
        <v>-16991.26862202934</v>
      </c>
      <c r="F27" s="382"/>
      <c r="G27" s="285" t="s">
        <v>18</v>
      </c>
      <c r="H27" s="328">
        <f>GPE!F15</f>
        <v>-84956.36248045962</v>
      </c>
      <c r="I27" s="329">
        <f>GPE!G15</f>
        <v>30</v>
      </c>
      <c r="J27" s="329">
        <f>GPE!H15</f>
        <v>200</v>
      </c>
      <c r="K27" s="330">
        <f>GPE!I15</f>
        <v>800</v>
      </c>
      <c r="L27" s="331">
        <f>GPE!J15</f>
        <v>20</v>
      </c>
      <c r="M27" s="330">
        <f>GPE!K15</f>
        <v>600</v>
      </c>
      <c r="N27" s="285" t="s">
        <v>18</v>
      </c>
    </row>
    <row r="28" spans="2:14" ht="13.5" customHeight="1">
      <c r="B28" s="292" t="s">
        <v>11</v>
      </c>
      <c r="C28" s="285" t="s">
        <v>21</v>
      </c>
      <c r="D28" s="383">
        <f>GPE!D16</f>
        <v>-14578.352228175587</v>
      </c>
      <c r="F28" s="383"/>
      <c r="G28" s="285" t="s">
        <v>21</v>
      </c>
      <c r="H28" s="333">
        <f>GPE!F16</f>
        <v>-72891.77801820959</v>
      </c>
      <c r="I28" s="331">
        <f>GPE!G16</f>
        <v>25</v>
      </c>
      <c r="J28" s="331">
        <f>GPE!H16</f>
        <v>100</v>
      </c>
      <c r="K28" s="334">
        <f>GPE!I16</f>
        <v>700</v>
      </c>
      <c r="L28" s="331">
        <f>GPE!J16</f>
        <v>30</v>
      </c>
      <c r="M28" s="334">
        <f>GPE!K16</f>
        <v>600</v>
      </c>
      <c r="N28" s="285" t="s">
        <v>21</v>
      </c>
    </row>
    <row r="29" spans="2:14" ht="13.5" customHeight="1">
      <c r="B29" s="292" t="s">
        <v>12</v>
      </c>
      <c r="C29" s="285" t="s">
        <v>22</v>
      </c>
      <c r="D29" s="384">
        <f>GPE!D17</f>
        <v>-13347.81036760137</v>
      </c>
      <c r="F29" s="384"/>
      <c r="G29" s="285" t="s">
        <v>22</v>
      </c>
      <c r="H29" s="335">
        <f>GPE!F17</f>
        <v>-66739.07769986232</v>
      </c>
      <c r="I29" s="336">
        <f>GPE!G17</f>
        <v>20</v>
      </c>
      <c r="J29" s="336">
        <f>GPE!H17</f>
        <v>150</v>
      </c>
      <c r="K29" s="337">
        <f>GPE!I17</f>
        <v>500</v>
      </c>
      <c r="L29" s="331">
        <f>GPE!J17</f>
        <v>26</v>
      </c>
      <c r="M29" s="334">
        <f>GPE!K17</f>
        <v>600</v>
      </c>
      <c r="N29" s="285" t="s">
        <v>22</v>
      </c>
    </row>
    <row r="30" spans="2:14" ht="13.5" customHeight="1">
      <c r="B30" s="292" t="s">
        <v>13</v>
      </c>
      <c r="C30" s="285" t="s">
        <v>19</v>
      </c>
      <c r="D30" s="383"/>
      <c r="F30" s="383">
        <f>GPE!D18</f>
        <v>40425.7094793594</v>
      </c>
      <c r="G30" s="285" t="s">
        <v>19</v>
      </c>
      <c r="H30" s="301">
        <f>GPE!F18</f>
        <v>-62719.38856293771</v>
      </c>
      <c r="I30" s="331">
        <f>GPE!G18</f>
        <v>20</v>
      </c>
      <c r="J30" s="331">
        <f>GPE!H18</f>
        <v>200</v>
      </c>
      <c r="K30" s="331">
        <f>GPE!I18</f>
        <v>900</v>
      </c>
      <c r="L30" s="331">
        <f>GPE!J18</f>
        <v>800</v>
      </c>
      <c r="M30" s="334">
        <f>GPE!K18</f>
        <v>200</v>
      </c>
      <c r="N30" s="285" t="s">
        <v>19</v>
      </c>
    </row>
    <row r="31" spans="2:14" ht="13.5" customHeight="1" thickBot="1">
      <c r="B31" s="292" t="s">
        <v>14</v>
      </c>
      <c r="C31" s="285" t="s">
        <v>20</v>
      </c>
      <c r="D31" s="385"/>
      <c r="F31" s="385">
        <f>GPE!D19</f>
        <v>4491.721738446875</v>
      </c>
      <c r="G31" s="285" t="s">
        <v>20</v>
      </c>
      <c r="H31" s="311">
        <f>GPE!F19</f>
        <v>-22245.860869223437</v>
      </c>
      <c r="I31" s="346">
        <f>GPE!G19</f>
        <v>5</v>
      </c>
      <c r="J31" s="347">
        <f>GPE!H19</f>
        <v>100</v>
      </c>
      <c r="K31" s="347">
        <f>GPE!I19</f>
        <v>300</v>
      </c>
      <c r="L31" s="347">
        <f>GPE!J19</f>
        <v>0</v>
      </c>
      <c r="M31" s="348">
        <f>GPE!K19</f>
        <v>6766</v>
      </c>
      <c r="N31" s="285" t="s">
        <v>20</v>
      </c>
    </row>
    <row r="32" spans="8:13" ht="13.5" customHeight="1">
      <c r="H32" s="285" t="s">
        <v>17</v>
      </c>
      <c r="I32" s="285" t="s">
        <v>18</v>
      </c>
      <c r="J32" s="285">
        <v>2</v>
      </c>
      <c r="K32" s="285">
        <v>3</v>
      </c>
      <c r="L32" s="285" t="s">
        <v>19</v>
      </c>
      <c r="M32" s="285" t="s">
        <v>20</v>
      </c>
    </row>
    <row r="33" spans="8:13" ht="13.5" customHeight="1">
      <c r="H33" s="276" t="s">
        <v>9</v>
      </c>
      <c r="I33" s="277" t="s">
        <v>10</v>
      </c>
      <c r="J33" s="277" t="s">
        <v>11</v>
      </c>
      <c r="K33" s="277" t="s">
        <v>12</v>
      </c>
      <c r="L33" s="277" t="s">
        <v>13</v>
      </c>
      <c r="M33" s="277" t="s">
        <v>14</v>
      </c>
    </row>
    <row r="34" ht="13.5" customHeight="1"/>
    <row r="35" ht="13.5" customHeight="1"/>
    <row r="36" ht="13.5" customHeight="1"/>
    <row r="37" ht="13.5" customHeight="1"/>
    <row r="38" spans="8:13" ht="13.5" customHeight="1" thickBot="1">
      <c r="H38" s="386">
        <f aca="true" t="shared" si="0" ref="H38:M38">H24/H$14/3</f>
        <v>0</v>
      </c>
      <c r="I38" s="387">
        <f t="shared" si="0"/>
        <v>0</v>
      </c>
      <c r="J38" s="388">
        <f t="shared" si="0"/>
        <v>0</v>
      </c>
      <c r="K38" s="389">
        <f t="shared" si="0"/>
        <v>0</v>
      </c>
      <c r="L38" s="388">
        <f t="shared" si="0"/>
        <v>0</v>
      </c>
      <c r="M38" s="389">
        <f t="shared" si="0"/>
        <v>0</v>
      </c>
    </row>
    <row r="39" spans="7:13" ht="13.5" customHeight="1">
      <c r="G39" s="284" t="s">
        <v>31</v>
      </c>
      <c r="H39" s="285" t="s">
        <v>17</v>
      </c>
      <c r="I39" s="285" t="s">
        <v>18</v>
      </c>
      <c r="J39" s="285">
        <v>2</v>
      </c>
      <c r="K39" s="285">
        <v>3</v>
      </c>
      <c r="L39" s="285" t="s">
        <v>19</v>
      </c>
      <c r="M39" s="285" t="s">
        <v>20</v>
      </c>
    </row>
    <row r="40" spans="3:14" ht="13.5" customHeight="1">
      <c r="C40" s="285" t="s">
        <v>17</v>
      </c>
      <c r="D40" s="390"/>
      <c r="F40" s="390"/>
      <c r="G40" s="285" t="s">
        <v>17</v>
      </c>
      <c r="H40" s="391">
        <f aca="true" t="shared" si="1" ref="H40:M45">H26/H$14/3</f>
        <v>103184.15587689757</v>
      </c>
      <c r="I40" s="392">
        <f t="shared" si="1"/>
        <v>-333.3333333333333</v>
      </c>
      <c r="J40" s="393">
        <f t="shared" si="1"/>
        <v>-750</v>
      </c>
      <c r="K40" s="394">
        <f t="shared" si="1"/>
        <v>-1066.6666666666667</v>
      </c>
      <c r="L40" s="392">
        <f t="shared" si="1"/>
        <v>-292</v>
      </c>
      <c r="M40" s="394">
        <f t="shared" si="1"/>
        <v>-2922</v>
      </c>
      <c r="N40" s="285" t="s">
        <v>17</v>
      </c>
    </row>
    <row r="41" spans="3:14" ht="13.5" customHeight="1">
      <c r="C41" s="285" t="s">
        <v>18</v>
      </c>
      <c r="D41" s="395">
        <f>D27/D14</f>
        <v>169912.6862202934</v>
      </c>
      <c r="F41" s="395"/>
      <c r="G41" s="285" t="s">
        <v>18</v>
      </c>
      <c r="H41" s="391">
        <f t="shared" si="1"/>
        <v>-28318.78749348654</v>
      </c>
      <c r="I41" s="396">
        <f t="shared" si="1"/>
        <v>100</v>
      </c>
      <c r="J41" s="397">
        <f t="shared" si="1"/>
        <v>200</v>
      </c>
      <c r="K41" s="398">
        <f t="shared" si="1"/>
        <v>266.6666666666667</v>
      </c>
      <c r="L41" s="399">
        <f t="shared" si="1"/>
        <v>6.666666666666667</v>
      </c>
      <c r="M41" s="398">
        <f t="shared" si="1"/>
        <v>200</v>
      </c>
      <c r="N41" s="285" t="s">
        <v>18</v>
      </c>
    </row>
    <row r="42" spans="3:14" ht="13.5" customHeight="1">
      <c r="C42" s="285" t="s">
        <v>21</v>
      </c>
      <c r="D42" s="395">
        <f>D28/D14</f>
        <v>145783.52228175587</v>
      </c>
      <c r="F42" s="395"/>
      <c r="G42" s="285" t="s">
        <v>21</v>
      </c>
      <c r="H42" s="400">
        <f t="shared" si="1"/>
        <v>-24297.259339403197</v>
      </c>
      <c r="I42" s="401">
        <f t="shared" si="1"/>
        <v>83.33333333333333</v>
      </c>
      <c r="J42" s="399">
        <f t="shared" si="1"/>
        <v>100</v>
      </c>
      <c r="K42" s="402">
        <f t="shared" si="1"/>
        <v>233.33333333333334</v>
      </c>
      <c r="L42" s="399">
        <f t="shared" si="1"/>
        <v>10</v>
      </c>
      <c r="M42" s="402">
        <f t="shared" si="1"/>
        <v>200</v>
      </c>
      <c r="N42" s="285" t="s">
        <v>21</v>
      </c>
    </row>
    <row r="43" spans="3:14" ht="13.5">
      <c r="C43" s="285" t="s">
        <v>22</v>
      </c>
      <c r="D43" s="403">
        <f>D29/D14</f>
        <v>133478.1036760137</v>
      </c>
      <c r="F43" s="404"/>
      <c r="G43" s="285" t="s">
        <v>22</v>
      </c>
      <c r="H43" s="405">
        <f t="shared" si="1"/>
        <v>-22246.35923328744</v>
      </c>
      <c r="I43" s="406">
        <f t="shared" si="1"/>
        <v>66.66666666666667</v>
      </c>
      <c r="J43" s="407">
        <f t="shared" si="1"/>
        <v>150</v>
      </c>
      <c r="K43" s="408">
        <f t="shared" si="1"/>
        <v>166.66666666666666</v>
      </c>
      <c r="L43" s="399">
        <f t="shared" si="1"/>
        <v>8.666666666666666</v>
      </c>
      <c r="M43" s="402">
        <f t="shared" si="1"/>
        <v>200</v>
      </c>
      <c r="N43" s="285" t="s">
        <v>22</v>
      </c>
    </row>
    <row r="44" spans="3:14" ht="13.5">
      <c r="C44" s="285" t="s">
        <v>19</v>
      </c>
      <c r="D44" s="409"/>
      <c r="F44" s="409">
        <f>F30/F14/3</f>
        <v>-99425.48252986954</v>
      </c>
      <c r="G44" s="285" t="s">
        <v>19</v>
      </c>
      <c r="H44" s="400">
        <f t="shared" si="1"/>
        <v>-20906.46285431257</v>
      </c>
      <c r="I44" s="399">
        <f t="shared" si="1"/>
        <v>66.66666666666667</v>
      </c>
      <c r="J44" s="399">
        <f t="shared" si="1"/>
        <v>200</v>
      </c>
      <c r="K44" s="399">
        <f t="shared" si="1"/>
        <v>300</v>
      </c>
      <c r="L44" s="399">
        <f t="shared" si="1"/>
        <v>266.6666666666667</v>
      </c>
      <c r="M44" s="402">
        <f t="shared" si="1"/>
        <v>66.66666666666667</v>
      </c>
      <c r="N44" s="285" t="s">
        <v>19</v>
      </c>
    </row>
    <row r="45" spans="3:14" ht="14.25" thickBot="1">
      <c r="C45" s="285" t="s">
        <v>20</v>
      </c>
      <c r="D45" s="410"/>
      <c r="F45" s="410">
        <f>F31/F14/3</f>
        <v>-11047.217401663815</v>
      </c>
      <c r="G45" s="285" t="s">
        <v>20</v>
      </c>
      <c r="H45" s="411">
        <f t="shared" si="1"/>
        <v>-7415.286956407813</v>
      </c>
      <c r="I45" s="412">
        <f t="shared" si="1"/>
        <v>16.666666666666668</v>
      </c>
      <c r="J45" s="413">
        <f t="shared" si="1"/>
        <v>100</v>
      </c>
      <c r="K45" s="413">
        <f t="shared" si="1"/>
        <v>100</v>
      </c>
      <c r="L45" s="413">
        <f t="shared" si="1"/>
        <v>0</v>
      </c>
      <c r="M45" s="414">
        <f t="shared" si="1"/>
        <v>2255.3333333333335</v>
      </c>
      <c r="N45" s="285" t="s">
        <v>20</v>
      </c>
    </row>
    <row r="48" spans="8:13" ht="14.25" thickBot="1">
      <c r="H48" s="386">
        <f aca="true" t="shared" si="2" ref="H48:M48">H38</f>
        <v>0</v>
      </c>
      <c r="I48" s="387">
        <f t="shared" si="2"/>
        <v>0</v>
      </c>
      <c r="J48" s="388">
        <f t="shared" si="2"/>
        <v>0</v>
      </c>
      <c r="K48" s="389">
        <f t="shared" si="2"/>
        <v>0</v>
      </c>
      <c r="L48" s="388">
        <f t="shared" si="2"/>
        <v>0</v>
      </c>
      <c r="M48" s="389">
        <f t="shared" si="2"/>
        <v>0</v>
      </c>
    </row>
    <row r="49" spans="7:13" ht="13.5">
      <c r="G49" s="284" t="s">
        <v>32</v>
      </c>
      <c r="H49" s="285" t="s">
        <v>17</v>
      </c>
      <c r="I49" s="285" t="s">
        <v>18</v>
      </c>
      <c r="J49" s="285">
        <v>2</v>
      </c>
      <c r="K49" s="285">
        <v>3</v>
      </c>
      <c r="L49" s="285" t="s">
        <v>19</v>
      </c>
      <c r="M49" s="285" t="s">
        <v>20</v>
      </c>
    </row>
    <row r="50" spans="6:14" ht="13.5">
      <c r="F50" s="390"/>
      <c r="G50" s="285" t="s">
        <v>17</v>
      </c>
      <c r="H50" s="391">
        <f aca="true" t="shared" si="3" ref="H50:M55">H40</f>
        <v>103184.15587689757</v>
      </c>
      <c r="I50" s="392">
        <f t="shared" si="3"/>
        <v>-333.3333333333333</v>
      </c>
      <c r="J50" s="393">
        <f t="shared" si="3"/>
        <v>-750</v>
      </c>
      <c r="K50" s="394">
        <f t="shared" si="3"/>
        <v>-1066.6666666666667</v>
      </c>
      <c r="L50" s="392">
        <f t="shared" si="3"/>
        <v>-292</v>
      </c>
      <c r="M50" s="394">
        <f t="shared" si="3"/>
        <v>-2922</v>
      </c>
      <c r="N50" s="285" t="s">
        <v>17</v>
      </c>
    </row>
    <row r="51" spans="6:14" ht="13.5">
      <c r="F51" s="395"/>
      <c r="G51" s="285" t="s">
        <v>18</v>
      </c>
      <c r="H51" s="391">
        <f t="shared" si="3"/>
        <v>-28318.78749348654</v>
      </c>
      <c r="I51" s="396">
        <f t="shared" si="3"/>
        <v>100</v>
      </c>
      <c r="J51" s="397">
        <f t="shared" si="3"/>
        <v>200</v>
      </c>
      <c r="K51" s="398">
        <f t="shared" si="3"/>
        <v>266.6666666666667</v>
      </c>
      <c r="L51" s="399">
        <f t="shared" si="3"/>
        <v>6.666666666666667</v>
      </c>
      <c r="M51" s="398">
        <f t="shared" si="3"/>
        <v>200</v>
      </c>
      <c r="N51" s="285" t="s">
        <v>18</v>
      </c>
    </row>
    <row r="52" spans="6:14" ht="13.5">
      <c r="F52" s="395"/>
      <c r="G52" s="285" t="s">
        <v>21</v>
      </c>
      <c r="H52" s="400">
        <f t="shared" si="3"/>
        <v>-24297.259339403197</v>
      </c>
      <c r="I52" s="401">
        <f t="shared" si="3"/>
        <v>83.33333333333333</v>
      </c>
      <c r="J52" s="399">
        <f t="shared" si="3"/>
        <v>100</v>
      </c>
      <c r="K52" s="402">
        <f t="shared" si="3"/>
        <v>233.33333333333334</v>
      </c>
      <c r="L52" s="399">
        <f t="shared" si="3"/>
        <v>10</v>
      </c>
      <c r="M52" s="402">
        <f t="shared" si="3"/>
        <v>200</v>
      </c>
      <c r="N52" s="285" t="s">
        <v>21</v>
      </c>
    </row>
    <row r="53" spans="6:14" ht="13.5">
      <c r="F53" s="404"/>
      <c r="G53" s="285" t="s">
        <v>22</v>
      </c>
      <c r="H53" s="405">
        <f t="shared" si="3"/>
        <v>-22246.35923328744</v>
      </c>
      <c r="I53" s="406">
        <f t="shared" si="3"/>
        <v>66.66666666666667</v>
      </c>
      <c r="J53" s="407">
        <f t="shared" si="3"/>
        <v>150</v>
      </c>
      <c r="K53" s="408">
        <f t="shared" si="3"/>
        <v>166.66666666666666</v>
      </c>
      <c r="L53" s="399">
        <f t="shared" si="3"/>
        <v>8.666666666666666</v>
      </c>
      <c r="M53" s="402">
        <f t="shared" si="3"/>
        <v>200</v>
      </c>
      <c r="N53" s="285" t="s">
        <v>22</v>
      </c>
    </row>
    <row r="54" spans="6:14" ht="13.5">
      <c r="F54" s="409">
        <f>F44</f>
        <v>-99425.48252986954</v>
      </c>
      <c r="G54" s="285" t="s">
        <v>19</v>
      </c>
      <c r="H54" s="400">
        <f t="shared" si="3"/>
        <v>-20906.46285431257</v>
      </c>
      <c r="I54" s="399">
        <f t="shared" si="3"/>
        <v>66.66666666666667</v>
      </c>
      <c r="J54" s="399">
        <f t="shared" si="3"/>
        <v>200</v>
      </c>
      <c r="K54" s="399">
        <f t="shared" si="3"/>
        <v>300</v>
      </c>
      <c r="L54" s="399">
        <f t="shared" si="3"/>
        <v>266.6666666666667</v>
      </c>
      <c r="M54" s="402">
        <f t="shared" si="3"/>
        <v>66.66666666666667</v>
      </c>
      <c r="N54" s="285" t="s">
        <v>19</v>
      </c>
    </row>
    <row r="55" spans="6:14" ht="14.25" thickBot="1">
      <c r="F55" s="410">
        <f>F45</f>
        <v>-11047.217401663815</v>
      </c>
      <c r="G55" s="285" t="s">
        <v>20</v>
      </c>
      <c r="H55" s="411">
        <f t="shared" si="3"/>
        <v>-7415.286956407813</v>
      </c>
      <c r="I55" s="412">
        <f t="shared" si="3"/>
        <v>16.666666666666668</v>
      </c>
      <c r="J55" s="413">
        <f t="shared" si="3"/>
        <v>100</v>
      </c>
      <c r="K55" s="413">
        <f t="shared" si="3"/>
        <v>100</v>
      </c>
      <c r="L55" s="413">
        <f t="shared" si="3"/>
        <v>0</v>
      </c>
      <c r="M55" s="414">
        <f t="shared" si="3"/>
        <v>2255.3333333333335</v>
      </c>
      <c r="N55" s="285" t="s">
        <v>20</v>
      </c>
    </row>
    <row r="58" spans="8:13" ht="14.25" thickBot="1">
      <c r="H58" s="386">
        <f aca="true" t="shared" si="4" ref="H58:M58">H48</f>
        <v>0</v>
      </c>
      <c r="I58" s="387">
        <f t="shared" si="4"/>
        <v>0</v>
      </c>
      <c r="J58" s="388">
        <f t="shared" si="4"/>
        <v>0</v>
      </c>
      <c r="K58" s="389">
        <f t="shared" si="4"/>
        <v>0</v>
      </c>
      <c r="L58" s="388">
        <f t="shared" si="4"/>
        <v>0</v>
      </c>
      <c r="M58" s="389">
        <f t="shared" si="4"/>
        <v>0</v>
      </c>
    </row>
    <row r="59" spans="7:13" ht="13.5">
      <c r="G59" s="284" t="s">
        <v>33</v>
      </c>
      <c r="H59" s="285" t="s">
        <v>17</v>
      </c>
      <c r="I59" s="285" t="s">
        <v>18</v>
      </c>
      <c r="J59" s="285">
        <v>2</v>
      </c>
      <c r="K59" s="285">
        <v>3</v>
      </c>
      <c r="L59" s="285" t="s">
        <v>19</v>
      </c>
      <c r="M59" s="285" t="s">
        <v>20</v>
      </c>
    </row>
    <row r="60" spans="6:14" ht="13.5">
      <c r="F60" s="390"/>
      <c r="G60" s="285" t="s">
        <v>17</v>
      </c>
      <c r="H60" s="391">
        <f aca="true" t="shared" si="5" ref="H60:M65">H50</f>
        <v>103184.15587689757</v>
      </c>
      <c r="I60" s="392">
        <f t="shared" si="5"/>
        <v>-333.3333333333333</v>
      </c>
      <c r="J60" s="393">
        <f t="shared" si="5"/>
        <v>-750</v>
      </c>
      <c r="K60" s="394">
        <f t="shared" si="5"/>
        <v>-1066.6666666666667</v>
      </c>
      <c r="L60" s="392">
        <f t="shared" si="5"/>
        <v>-292</v>
      </c>
      <c r="M60" s="394">
        <f t="shared" si="5"/>
        <v>-2922</v>
      </c>
      <c r="N60" s="285" t="s">
        <v>17</v>
      </c>
    </row>
    <row r="61" spans="6:14" ht="13.5" customHeight="1">
      <c r="F61" s="395"/>
      <c r="G61" s="285" t="s">
        <v>18</v>
      </c>
      <c r="H61" s="391">
        <f t="shared" si="5"/>
        <v>-28318.78749348654</v>
      </c>
      <c r="I61" s="396">
        <f t="shared" si="5"/>
        <v>100</v>
      </c>
      <c r="J61" s="397">
        <f t="shared" si="5"/>
        <v>200</v>
      </c>
      <c r="K61" s="398">
        <f t="shared" si="5"/>
        <v>266.6666666666667</v>
      </c>
      <c r="L61" s="399">
        <f t="shared" si="5"/>
        <v>6.666666666666667</v>
      </c>
      <c r="M61" s="398">
        <f t="shared" si="5"/>
        <v>200</v>
      </c>
      <c r="N61" s="285" t="s">
        <v>18</v>
      </c>
    </row>
    <row r="62" spans="6:14" ht="13.5">
      <c r="F62" s="395"/>
      <c r="G62" s="285" t="s">
        <v>21</v>
      </c>
      <c r="H62" s="400">
        <f t="shared" si="5"/>
        <v>-24297.259339403197</v>
      </c>
      <c r="I62" s="401">
        <f t="shared" si="5"/>
        <v>83.33333333333333</v>
      </c>
      <c r="J62" s="399">
        <f t="shared" si="5"/>
        <v>100</v>
      </c>
      <c r="K62" s="402">
        <f t="shared" si="5"/>
        <v>233.33333333333334</v>
      </c>
      <c r="L62" s="399">
        <f t="shared" si="5"/>
        <v>10</v>
      </c>
      <c r="M62" s="402">
        <f t="shared" si="5"/>
        <v>200</v>
      </c>
      <c r="N62" s="285" t="s">
        <v>21</v>
      </c>
    </row>
    <row r="63" spans="6:14" ht="13.5">
      <c r="F63" s="404"/>
      <c r="G63" s="285" t="s">
        <v>22</v>
      </c>
      <c r="H63" s="405">
        <f t="shared" si="5"/>
        <v>-22246.35923328744</v>
      </c>
      <c r="I63" s="406">
        <f t="shared" si="5"/>
        <v>66.66666666666667</v>
      </c>
      <c r="J63" s="407">
        <f t="shared" si="5"/>
        <v>150</v>
      </c>
      <c r="K63" s="408">
        <f t="shared" si="5"/>
        <v>166.66666666666666</v>
      </c>
      <c r="L63" s="399">
        <f t="shared" si="5"/>
        <v>8.666666666666666</v>
      </c>
      <c r="M63" s="402">
        <f t="shared" si="5"/>
        <v>200</v>
      </c>
      <c r="N63" s="285" t="s">
        <v>22</v>
      </c>
    </row>
    <row r="64" spans="6:14" ht="13.5">
      <c r="F64" s="409">
        <f>F54</f>
        <v>-99425.48252986954</v>
      </c>
      <c r="G64" s="285" t="s">
        <v>19</v>
      </c>
      <c r="H64" s="400">
        <f t="shared" si="5"/>
        <v>-20906.46285431257</v>
      </c>
      <c r="I64" s="399">
        <f t="shared" si="5"/>
        <v>66.66666666666667</v>
      </c>
      <c r="J64" s="399">
        <f t="shared" si="5"/>
        <v>200</v>
      </c>
      <c r="K64" s="399">
        <f t="shared" si="5"/>
        <v>300</v>
      </c>
      <c r="L64" s="399">
        <f t="shared" si="5"/>
        <v>266.6666666666667</v>
      </c>
      <c r="M64" s="402">
        <f t="shared" si="5"/>
        <v>66.66666666666667</v>
      </c>
      <c r="N64" s="285" t="s">
        <v>19</v>
      </c>
    </row>
    <row r="65" spans="6:14" ht="14.25" thickBot="1">
      <c r="F65" s="410">
        <f>F55</f>
        <v>-11047.217401663815</v>
      </c>
      <c r="G65" s="285" t="s">
        <v>20</v>
      </c>
      <c r="H65" s="411">
        <f t="shared" si="5"/>
        <v>-7415.286956407813</v>
      </c>
      <c r="I65" s="412">
        <f t="shared" si="5"/>
        <v>16.666666666666668</v>
      </c>
      <c r="J65" s="413">
        <f t="shared" si="5"/>
        <v>100</v>
      </c>
      <c r="K65" s="413">
        <f t="shared" si="5"/>
        <v>100</v>
      </c>
      <c r="L65" s="413">
        <f t="shared" si="5"/>
        <v>0</v>
      </c>
      <c r="M65" s="414">
        <f t="shared" si="5"/>
        <v>2255.3333333333335</v>
      </c>
      <c r="N65" s="285" t="s">
        <v>20</v>
      </c>
    </row>
    <row r="68" spans="12:13" ht="14.25" thickBot="1">
      <c r="L68" s="415">
        <f>Utility!J41/L14</f>
        <v>-863.245044730909</v>
      </c>
      <c r="M68" s="389">
        <f>Utility!K42/M14</f>
        <v>-8725.940102356843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  <oleObjects>
    <oleObject progId="Adobe Photoshop Image" shapeId="18036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3:AC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3.28125" style="0" customWidth="1"/>
    <col min="3" max="3" width="10.7109375" style="0" customWidth="1"/>
    <col min="4" max="4" width="3.28125" style="0" customWidth="1"/>
    <col min="5" max="5" width="10.7109375" style="0" customWidth="1"/>
    <col min="6" max="6" width="3.28125" style="0" customWidth="1"/>
    <col min="7" max="12" width="10.7109375" style="0" customWidth="1"/>
    <col min="13" max="13" width="3.28125" style="0" customWidth="1"/>
    <col min="14" max="18" width="10.7109375" style="0" customWidth="1"/>
    <col min="19" max="19" width="3.28125" style="0" customWidth="1"/>
    <col min="20" max="20" width="10.7109375" style="0" customWidth="1"/>
    <col min="21" max="21" width="3.28125" style="0" customWidth="1"/>
    <col min="22" max="27" width="10.7109375" style="0" customWidth="1"/>
    <col min="28" max="28" width="3.28125" style="0" customWidth="1"/>
    <col min="29" max="29" width="10.7109375" style="0" customWidth="1"/>
  </cols>
  <sheetData>
    <row r="3" s="1" customFormat="1" ht="14.25" customHeight="1">
      <c r="P3" s="434"/>
    </row>
    <row r="4" spans="15:16" s="1" customFormat="1" ht="14.25" customHeight="1" thickBot="1">
      <c r="O4" s="2" t="s">
        <v>3</v>
      </c>
      <c r="P4" s="5">
        <f>Global!N3</f>
        <v>50.00999999999862</v>
      </c>
    </row>
    <row r="5" s="1" customFormat="1" ht="15.75" customHeight="1"/>
    <row r="6" spans="15:16" s="1" customFormat="1" ht="15.75" customHeight="1" thickBot="1">
      <c r="O6" s="2" t="s">
        <v>5</v>
      </c>
      <c r="P6" s="5">
        <f>Global!N5</f>
        <v>100</v>
      </c>
    </row>
    <row r="7" s="1" customFormat="1" ht="14.25" customHeight="1">
      <c r="P7" s="8" t="s">
        <v>7</v>
      </c>
    </row>
    <row r="8" s="1" customFormat="1" ht="14.25" customHeight="1"/>
    <row r="9" spans="4:5" s="1" customFormat="1" ht="14.25" customHeight="1">
      <c r="D9" s="2" t="s">
        <v>0</v>
      </c>
      <c r="E9" s="3">
        <v>0.1</v>
      </c>
    </row>
    <row r="10" spans="4:9" s="1" customFormat="1" ht="14.25" customHeight="1" thickBot="1">
      <c r="D10" s="2" t="s">
        <v>1</v>
      </c>
      <c r="E10" s="4">
        <v>0.09997796948291893</v>
      </c>
      <c r="F10" s="99" t="s">
        <v>2</v>
      </c>
      <c r="I10" s="104" t="s">
        <v>8</v>
      </c>
    </row>
    <row r="11" s="1" customFormat="1" ht="14.25" customHeight="1">
      <c r="R11" s="100" t="s">
        <v>28</v>
      </c>
    </row>
    <row r="12" spans="4:5" s="1" customFormat="1" ht="14.25" customHeight="1" thickBot="1">
      <c r="D12" s="2" t="s">
        <v>4</v>
      </c>
      <c r="E12" s="6">
        <v>6.752191350148563</v>
      </c>
    </row>
    <row r="13" spans="4:5" s="1" customFormat="1" ht="14.25" customHeight="1">
      <c r="D13" s="2" t="s">
        <v>6</v>
      </c>
      <c r="E13" s="7" t="s">
        <v>7</v>
      </c>
    </row>
    <row r="14" spans="7:27" s="1" customFormat="1" ht="14.25" customHeight="1">
      <c r="G14" s="9" t="s">
        <v>9</v>
      </c>
      <c r="H14" s="7" t="s">
        <v>10</v>
      </c>
      <c r="I14" s="7" t="s">
        <v>11</v>
      </c>
      <c r="J14" s="7" t="s">
        <v>12</v>
      </c>
      <c r="K14" s="7" t="s">
        <v>13</v>
      </c>
      <c r="L14" s="7" t="s">
        <v>14</v>
      </c>
      <c r="R14" s="98" t="s">
        <v>38</v>
      </c>
      <c r="T14" s="98" t="s">
        <v>39</v>
      </c>
      <c r="V14" s="9" t="s">
        <v>9</v>
      </c>
      <c r="W14" s="7" t="s">
        <v>10</v>
      </c>
      <c r="X14" s="7" t="s">
        <v>11</v>
      </c>
      <c r="Y14" s="7" t="s">
        <v>12</v>
      </c>
      <c r="Z14" s="7" t="s">
        <v>13</v>
      </c>
      <c r="AA14" s="7" t="s">
        <v>14</v>
      </c>
    </row>
    <row r="15" spans="2:27" s="1" customFormat="1" ht="14.25" customHeight="1">
      <c r="B15" s="100" t="s">
        <v>15</v>
      </c>
      <c r="V15" s="9"/>
      <c r="W15" s="7"/>
      <c r="X15" s="7"/>
      <c r="Y15" s="7"/>
      <c r="Z15" s="7"/>
      <c r="AA15" s="7"/>
    </row>
    <row r="16" spans="7:27" s="1" customFormat="1" ht="14.25" customHeight="1" thickBot="1">
      <c r="G16" s="63">
        <v>0.0006548670677659629</v>
      </c>
      <c r="H16" s="10">
        <v>0.21662427352298153</v>
      </c>
      <c r="I16" s="11">
        <v>-31.36659264533489</v>
      </c>
      <c r="J16" s="12">
        <v>109.76897103566671</v>
      </c>
      <c r="K16" s="11">
        <v>0.7197647860696179</v>
      </c>
      <c r="L16" s="12">
        <v>22.085205674548433</v>
      </c>
      <c r="M16" s="13" t="s">
        <v>16</v>
      </c>
      <c r="S16" s="94"/>
      <c r="V16" s="63">
        <v>0.00023918931582844679</v>
      </c>
      <c r="W16" s="10">
        <v>0.7220809109187352</v>
      </c>
      <c r="X16" s="11">
        <v>-31.366587444674902</v>
      </c>
      <c r="Y16" s="12">
        <v>36.58965520529769</v>
      </c>
      <c r="Z16" s="11">
        <v>0.23992163035156888</v>
      </c>
      <c r="AA16" s="12">
        <v>7.361729546927907</v>
      </c>
    </row>
    <row r="17" spans="5:27" s="1" customFormat="1" ht="14.25" customHeight="1">
      <c r="E17" s="433" t="s">
        <v>36</v>
      </c>
      <c r="F17" s="65" t="s">
        <v>37</v>
      </c>
      <c r="G17" s="14" t="s">
        <v>17</v>
      </c>
      <c r="H17" s="14" t="s">
        <v>18</v>
      </c>
      <c r="I17" s="14">
        <v>2</v>
      </c>
      <c r="J17" s="14">
        <v>3</v>
      </c>
      <c r="K17" s="14" t="s">
        <v>19</v>
      </c>
      <c r="L17" s="14" t="s">
        <v>20</v>
      </c>
      <c r="R17" s="101" t="s">
        <v>29</v>
      </c>
      <c r="S17" s="94"/>
      <c r="T17" s="101" t="s">
        <v>30</v>
      </c>
      <c r="U17" s="65" t="s">
        <v>31</v>
      </c>
      <c r="V17" s="14" t="s">
        <v>17</v>
      </c>
      <c r="W17" s="14" t="s">
        <v>18</v>
      </c>
      <c r="X17" s="14">
        <v>2</v>
      </c>
      <c r="Y17" s="14">
        <v>3</v>
      </c>
      <c r="Z17" s="14" t="s">
        <v>19</v>
      </c>
      <c r="AA17" s="14" t="s">
        <v>20</v>
      </c>
    </row>
    <row r="18" spans="4:28" s="1" customFormat="1" ht="14.25" customHeight="1">
      <c r="D18" s="15" t="s">
        <v>42</v>
      </c>
      <c r="E18" s="16">
        <v>-0.0013229465548647568</v>
      </c>
      <c r="F18" s="14" t="s">
        <v>17</v>
      </c>
      <c r="G18" s="68">
        <v>308548.15943074145</v>
      </c>
      <c r="H18" s="17">
        <v>-100.04165398978398</v>
      </c>
      <c r="I18" s="18">
        <v>-743.4401502304072</v>
      </c>
      <c r="J18" s="19">
        <v>-3220.694554367765</v>
      </c>
      <c r="K18" s="17">
        <v>-876</v>
      </c>
      <c r="L18" s="19">
        <v>-8766</v>
      </c>
      <c r="M18" s="14" t="s">
        <v>17</v>
      </c>
      <c r="N18" s="13" t="s">
        <v>41</v>
      </c>
      <c r="R18" s="102">
        <v>-452125.9622473635</v>
      </c>
      <c r="S18" s="94"/>
      <c r="T18" s="96">
        <v>0</v>
      </c>
      <c r="U18" s="14" t="s">
        <v>17</v>
      </c>
      <c r="V18" s="68">
        <v>102849.3864661748</v>
      </c>
      <c r="W18" s="17">
        <v>-333.4718446174703</v>
      </c>
      <c r="X18" s="18">
        <v>-743.4400079219685</v>
      </c>
      <c r="Y18" s="19">
        <v>-1073.564790617513</v>
      </c>
      <c r="Z18" s="17">
        <v>-292</v>
      </c>
      <c r="AA18" s="19">
        <v>-2922</v>
      </c>
      <c r="AB18" s="14" t="s">
        <v>17</v>
      </c>
    </row>
    <row r="19" spans="4:29" s="1" customFormat="1" ht="14.25" customHeight="1">
      <c r="D19" s="2" t="s">
        <v>10</v>
      </c>
      <c r="E19" s="20">
        <v>-17151.653425958633</v>
      </c>
      <c r="F19" s="14" t="s">
        <v>18</v>
      </c>
      <c r="G19" s="68">
        <v>-84764.80893263925</v>
      </c>
      <c r="H19" s="21">
        <v>29.95817817711681</v>
      </c>
      <c r="I19" s="22">
        <v>209.3164256933971</v>
      </c>
      <c r="J19" s="23">
        <v>768.1718077900781</v>
      </c>
      <c r="K19" s="24">
        <v>19.815779299338452</v>
      </c>
      <c r="L19" s="23">
        <v>591.6723271172168</v>
      </c>
      <c r="M19" s="14" t="s">
        <v>18</v>
      </c>
      <c r="N19" s="25" t="s">
        <v>10</v>
      </c>
      <c r="R19" s="20">
        <v>171556.13080995885</v>
      </c>
      <c r="S19" s="94"/>
      <c r="T19" s="20">
        <v>0</v>
      </c>
      <c r="U19" s="14" t="s">
        <v>18</v>
      </c>
      <c r="V19" s="68">
        <v>-28254.937132991312</v>
      </c>
      <c r="W19" s="21">
        <v>99.8604532994269</v>
      </c>
      <c r="X19" s="22">
        <v>209.31638624163318</v>
      </c>
      <c r="Y19" s="23">
        <v>256.0572625518591</v>
      </c>
      <c r="Z19" s="24">
        <v>6.605261950436844</v>
      </c>
      <c r="AA19" s="23">
        <v>197.22415226257473</v>
      </c>
      <c r="AB19" s="14" t="s">
        <v>18</v>
      </c>
      <c r="AC19" s="25" t="s">
        <v>10</v>
      </c>
    </row>
    <row r="20" spans="4:29" s="1" customFormat="1" ht="14.25" customHeight="1">
      <c r="D20" s="2" t="s">
        <v>11</v>
      </c>
      <c r="E20" s="20">
        <v>-14393.317958740721</v>
      </c>
      <c r="F20" s="14" t="s">
        <v>21</v>
      </c>
      <c r="G20" s="78">
        <v>-72010.36044603284</v>
      </c>
      <c r="H20" s="26">
        <v>24.80734654654545</v>
      </c>
      <c r="I20" s="24">
        <v>106.55917641115138</v>
      </c>
      <c r="J20" s="27">
        <v>666.5053715445237</v>
      </c>
      <c r="K20" s="24">
        <v>29.58067565287854</v>
      </c>
      <c r="L20" s="27">
        <v>578.2317995377334</v>
      </c>
      <c r="M20" s="14" t="s">
        <v>21</v>
      </c>
      <c r="N20" s="25" t="s">
        <v>11</v>
      </c>
      <c r="R20" s="20">
        <v>143966.38388938038</v>
      </c>
      <c r="S20" s="94"/>
      <c r="T20" s="20">
        <v>0</v>
      </c>
      <c r="U20" s="14" t="s">
        <v>21</v>
      </c>
      <c r="V20" s="78">
        <v>-24003.454043882226</v>
      </c>
      <c r="W20" s="26">
        <v>82.69104087418266</v>
      </c>
      <c r="X20" s="24">
        <v>106.5592118657416</v>
      </c>
      <c r="Y20" s="27">
        <v>222.1684487415818</v>
      </c>
      <c r="Z20" s="24">
        <v>9.860225911195785</v>
      </c>
      <c r="AA20" s="27">
        <v>192.7439425741995</v>
      </c>
      <c r="AB20" s="14" t="s">
        <v>21</v>
      </c>
      <c r="AC20" s="25" t="s">
        <v>11</v>
      </c>
    </row>
    <row r="21" spans="4:29" s="1" customFormat="1" ht="14.25" customHeight="1">
      <c r="D21" s="2" t="s">
        <v>12</v>
      </c>
      <c r="E21" s="92">
        <v>-13657.197336934574</v>
      </c>
      <c r="F21" s="14" t="s">
        <v>22</v>
      </c>
      <c r="G21" s="90">
        <v>-67030.47963553728</v>
      </c>
      <c r="H21" s="28">
        <v>20.0629586071832</v>
      </c>
      <c r="I21" s="29">
        <v>158.02684936327648</v>
      </c>
      <c r="J21" s="30">
        <v>479.30194237554076</v>
      </c>
      <c r="K21" s="24">
        <v>26.01681119218714</v>
      </c>
      <c r="L21" s="27">
        <v>602.4662426009929</v>
      </c>
      <c r="M21" s="14" t="s">
        <v>22</v>
      </c>
      <c r="N21" s="25" t="s">
        <v>12</v>
      </c>
      <c r="R21" s="92">
        <v>136603.44754802433</v>
      </c>
      <c r="S21" s="94"/>
      <c r="T21" s="95">
        <v>0</v>
      </c>
      <c r="U21" s="14" t="s">
        <v>22</v>
      </c>
      <c r="V21" s="90">
        <v>-22343.49348347835</v>
      </c>
      <c r="W21" s="28">
        <v>66.87646138808657</v>
      </c>
      <c r="X21" s="29">
        <v>158.0268188986754</v>
      </c>
      <c r="Y21" s="30">
        <v>159.76732028526598</v>
      </c>
      <c r="Z21" s="24">
        <v>8.67227107835146</v>
      </c>
      <c r="AA21" s="27">
        <v>200.82206274177844</v>
      </c>
      <c r="AB21" s="14" t="s">
        <v>22</v>
      </c>
      <c r="AC21" s="25" t="s">
        <v>12</v>
      </c>
    </row>
    <row r="22" spans="4:29" s="1" customFormat="1" ht="14.25" customHeight="1">
      <c r="D22" s="2" t="s">
        <v>13</v>
      </c>
      <c r="E22" s="20">
        <v>40547.49633814008</v>
      </c>
      <c r="F22" s="14" t="s">
        <v>19</v>
      </c>
      <c r="G22" s="78">
        <v>-62549.47180944772</v>
      </c>
      <c r="H22" s="24">
        <v>19.995581635061285</v>
      </c>
      <c r="I22" s="24">
        <v>200.56279772937197</v>
      </c>
      <c r="J22" s="24">
        <v>897.9457595054688</v>
      </c>
      <c r="K22" s="24">
        <v>799.8669690695262</v>
      </c>
      <c r="L22" s="27">
        <v>199.3185227938297</v>
      </c>
      <c r="M22" s="14" t="s">
        <v>19</v>
      </c>
      <c r="N22" s="25" t="s">
        <v>13</v>
      </c>
      <c r="R22" s="20">
        <v>0</v>
      </c>
      <c r="S22" s="94"/>
      <c r="T22" s="20">
        <v>-101068.8909521903</v>
      </c>
      <c r="U22" s="14" t="s">
        <v>19</v>
      </c>
      <c r="V22" s="78">
        <v>-20849.823145433627</v>
      </c>
      <c r="W22" s="24">
        <v>66.65190642478424</v>
      </c>
      <c r="X22" s="24">
        <v>200.5627368202265</v>
      </c>
      <c r="Y22" s="24">
        <v>299.315214992062</v>
      </c>
      <c r="Z22" s="24">
        <v>266.6223194296641</v>
      </c>
      <c r="AA22" s="27">
        <v>66.43959304098516</v>
      </c>
      <c r="AB22" s="14" t="s">
        <v>19</v>
      </c>
      <c r="AC22" s="25" t="s">
        <v>13</v>
      </c>
    </row>
    <row r="23" spans="4:29" s="1" customFormat="1" ht="14.25" customHeight="1" thickBot="1">
      <c r="D23" s="2" t="s">
        <v>14</v>
      </c>
      <c r="E23" s="31">
        <v>4654.673706440401</v>
      </c>
      <c r="F23" s="14" t="s">
        <v>20</v>
      </c>
      <c r="G23" s="85">
        <v>-22193.039261951388</v>
      </c>
      <c r="H23" s="32">
        <v>5.00096475035427</v>
      </c>
      <c r="I23" s="33">
        <v>100.34149367854509</v>
      </c>
      <c r="J23" s="33">
        <v>299.0007021164876</v>
      </c>
      <c r="K23" s="33">
        <v>0</v>
      </c>
      <c r="L23" s="34">
        <v>6772.225902275679</v>
      </c>
      <c r="M23" s="14" t="s">
        <v>20</v>
      </c>
      <c r="N23" s="25" t="s">
        <v>14</v>
      </c>
      <c r="R23" s="31">
        <v>0</v>
      </c>
      <c r="S23" s="94"/>
      <c r="T23" s="31">
        <v>-11602.595059135614</v>
      </c>
      <c r="U23" s="14" t="s">
        <v>20</v>
      </c>
      <c r="V23" s="85">
        <v>-7397.678899578548</v>
      </c>
      <c r="W23" s="32">
        <v>16.66990172007049</v>
      </c>
      <c r="X23" s="33">
        <v>100.34144154036665</v>
      </c>
      <c r="Y23" s="33">
        <v>99.66688884144614</v>
      </c>
      <c r="Z23" s="33">
        <v>0</v>
      </c>
      <c r="AA23" s="34">
        <v>2257.4085198335324</v>
      </c>
      <c r="AB23" s="14" t="s">
        <v>20</v>
      </c>
      <c r="AC23" s="25" t="s">
        <v>14</v>
      </c>
    </row>
    <row r="24" spans="7:27" s="1" customFormat="1" ht="14.25" customHeight="1">
      <c r="G24" s="14" t="s">
        <v>17</v>
      </c>
      <c r="H24" s="14" t="s">
        <v>18</v>
      </c>
      <c r="I24" s="14">
        <v>2</v>
      </c>
      <c r="J24" s="14">
        <v>3</v>
      </c>
      <c r="K24" s="14" t="s">
        <v>19</v>
      </c>
      <c r="L24" s="14" t="s">
        <v>20</v>
      </c>
      <c r="U24" s="97"/>
      <c r="V24" s="14" t="s">
        <v>17</v>
      </c>
      <c r="W24" s="14" t="s">
        <v>18</v>
      </c>
      <c r="X24" s="14">
        <v>2</v>
      </c>
      <c r="Y24" s="14">
        <v>3</v>
      </c>
      <c r="Z24" s="14" t="s">
        <v>19</v>
      </c>
      <c r="AA24" s="14" t="s">
        <v>20</v>
      </c>
    </row>
    <row r="25" spans="18:21" s="1" customFormat="1" ht="14.25" customHeight="1">
      <c r="R25" s="94"/>
      <c r="S25" s="94"/>
      <c r="T25" s="94"/>
      <c r="U25" s="97"/>
    </row>
    <row r="26" spans="7:27" s="1" customFormat="1" ht="14.25" customHeight="1">
      <c r="G26" s="9" t="s">
        <v>9</v>
      </c>
      <c r="H26" s="7" t="s">
        <v>10</v>
      </c>
      <c r="I26" s="7" t="s">
        <v>11</v>
      </c>
      <c r="J26" s="7" t="s">
        <v>12</v>
      </c>
      <c r="K26" s="7" t="s">
        <v>13</v>
      </c>
      <c r="L26" s="7" t="s">
        <v>14</v>
      </c>
      <c r="R26" s="94"/>
      <c r="S26" s="94"/>
      <c r="V26" s="9" t="s">
        <v>9</v>
      </c>
      <c r="W26" s="7" t="s">
        <v>10</v>
      </c>
      <c r="X26" s="7" t="s">
        <v>11</v>
      </c>
      <c r="Y26" s="7" t="s">
        <v>12</v>
      </c>
      <c r="Z26" s="7" t="s">
        <v>13</v>
      </c>
      <c r="AA26" s="7" t="s">
        <v>14</v>
      </c>
    </row>
    <row r="27" spans="18:19" s="1" customFormat="1" ht="14.25" customHeight="1">
      <c r="R27" s="94"/>
      <c r="S27" s="94"/>
    </row>
    <row r="28" spans="2:19" s="1" customFormat="1" ht="14.25" customHeight="1">
      <c r="B28" s="100" t="s">
        <v>23</v>
      </c>
      <c r="G28" s="35">
        <v>2</v>
      </c>
      <c r="H28" s="36">
        <v>1869.040976216739</v>
      </c>
      <c r="I28" s="36">
        <v>213.8159976489574</v>
      </c>
      <c r="J28" s="36">
        <v>45.88314042955254</v>
      </c>
      <c r="K28" s="36">
        <v>1118.593742988391</v>
      </c>
      <c r="L28" s="36">
        <v>20</v>
      </c>
      <c r="R28" s="94"/>
      <c r="S28" s="94"/>
    </row>
    <row r="29" spans="7:27" s="1" customFormat="1" ht="14.25" customHeight="1" thickBot="1">
      <c r="G29" s="37">
        <v>2.0201757470295663</v>
      </c>
      <c r="H29" s="38">
        <v>1883.1322426577383</v>
      </c>
      <c r="I29" s="39">
        <v>215.03691847677703</v>
      </c>
      <c r="J29" s="40">
        <v>46.2852766060627</v>
      </c>
      <c r="K29" s="39">
        <v>1127.1538809835863</v>
      </c>
      <c r="L29" s="40">
        <v>20.152363351528525</v>
      </c>
      <c r="M29" s="448" t="s">
        <v>24</v>
      </c>
      <c r="N29" s="41"/>
      <c r="R29" s="94"/>
      <c r="S29" s="94"/>
      <c r="U29" s="97"/>
      <c r="V29" s="63">
        <v>0.00026297885182749735</v>
      </c>
      <c r="W29" s="10">
        <v>0.7220827482187736</v>
      </c>
      <c r="X29" s="11">
        <v>-31.366581732922874</v>
      </c>
      <c r="Y29" s="12">
        <v>36.58965326486666</v>
      </c>
      <c r="Z29" s="11">
        <v>0.23992166793332698</v>
      </c>
      <c r="AA29" s="12">
        <v>7.361723397292019</v>
      </c>
    </row>
    <row r="30" spans="7:27" s="1" customFormat="1" ht="14.25" customHeight="1">
      <c r="G30" s="14" t="s">
        <v>17</v>
      </c>
      <c r="H30" s="14" t="s">
        <v>18</v>
      </c>
      <c r="I30" s="14">
        <v>2</v>
      </c>
      <c r="J30" s="14">
        <v>3</v>
      </c>
      <c r="K30" s="14" t="s">
        <v>19</v>
      </c>
      <c r="L30" s="14" t="s">
        <v>20</v>
      </c>
      <c r="R30" s="94"/>
      <c r="S30" s="94"/>
      <c r="T30" s="94"/>
      <c r="U30" s="65" t="s">
        <v>32</v>
      </c>
      <c r="V30" s="14" t="s">
        <v>17</v>
      </c>
      <c r="W30" s="14" t="s">
        <v>18</v>
      </c>
      <c r="X30" s="14">
        <v>2</v>
      </c>
      <c r="Y30" s="14">
        <v>3</v>
      </c>
      <c r="Z30" s="14" t="s">
        <v>19</v>
      </c>
      <c r="AA30" s="14" t="s">
        <v>20</v>
      </c>
    </row>
    <row r="31" spans="4:28" s="1" customFormat="1" ht="14.25" customHeight="1">
      <c r="D31" s="15" t="s">
        <v>35</v>
      </c>
      <c r="E31" s="42">
        <v>1</v>
      </c>
      <c r="F31" s="14" t="s">
        <v>17</v>
      </c>
      <c r="G31" s="43">
        <v>2.020174783672889</v>
      </c>
      <c r="H31" s="44">
        <v>1883.1318782140208</v>
      </c>
      <c r="I31" s="45">
        <v>215.03687222470492</v>
      </c>
      <c r="J31" s="46">
        <v>46.28526444242732</v>
      </c>
      <c r="K31" s="44">
        <v>0</v>
      </c>
      <c r="L31" s="46">
        <v>0</v>
      </c>
      <c r="M31" s="14" t="s">
        <v>17</v>
      </c>
      <c r="N31" s="13" t="s">
        <v>35</v>
      </c>
      <c r="R31" s="94"/>
      <c r="S31" s="94"/>
      <c r="T31" s="96">
        <v>0</v>
      </c>
      <c r="U31" s="14" t="s">
        <v>17</v>
      </c>
      <c r="V31" s="68">
        <v>102849.38645449321</v>
      </c>
      <c r="W31" s="17">
        <v>-333.47122197990905</v>
      </c>
      <c r="X31" s="18">
        <v>-743.4398412412294</v>
      </c>
      <c r="Y31" s="19">
        <v>-1073.5647249661788</v>
      </c>
      <c r="Z31" s="17">
        <v>-292</v>
      </c>
      <c r="AA31" s="19">
        <v>-2922</v>
      </c>
      <c r="AB31" s="14" t="s">
        <v>17</v>
      </c>
    </row>
    <row r="32" spans="4:29" s="1" customFormat="1" ht="14.25" customHeight="1">
      <c r="D32" s="2" t="s">
        <v>10</v>
      </c>
      <c r="E32" s="47">
        <v>1.0000000169724546</v>
      </c>
      <c r="F32" s="14" t="s">
        <v>18</v>
      </c>
      <c r="G32" s="43">
        <v>2.0201758732726116</v>
      </c>
      <c r="H32" s="48">
        <v>1883.1323971993738</v>
      </c>
      <c r="I32" s="49">
        <v>215.03693019412273</v>
      </c>
      <c r="J32" s="50">
        <v>46.28527813717002</v>
      </c>
      <c r="K32" s="51">
        <v>1127.1537859375114</v>
      </c>
      <c r="L32" s="50">
        <v>20.15236385062347</v>
      </c>
      <c r="M32" s="14" t="s">
        <v>18</v>
      </c>
      <c r="N32" s="25" t="s">
        <v>10</v>
      </c>
      <c r="S32" s="2" t="s">
        <v>10</v>
      </c>
      <c r="T32" s="20">
        <v>0</v>
      </c>
      <c r="U32" s="14" t="s">
        <v>18</v>
      </c>
      <c r="V32" s="68">
        <v>-28254.93802032071</v>
      </c>
      <c r="W32" s="21">
        <v>99.86019216937677</v>
      </c>
      <c r="X32" s="22">
        <v>209.3163401260314</v>
      </c>
      <c r="Y32" s="23">
        <v>256.0572553038388</v>
      </c>
      <c r="Z32" s="24">
        <v>6.605264307541809</v>
      </c>
      <c r="AA32" s="23">
        <v>197.22419890591857</v>
      </c>
      <c r="AB32" s="14" t="s">
        <v>18</v>
      </c>
      <c r="AC32" s="25" t="s">
        <v>10</v>
      </c>
    </row>
    <row r="33" spans="4:29" s="1" customFormat="1" ht="14.25" customHeight="1">
      <c r="D33" s="2" t="s">
        <v>11</v>
      </c>
      <c r="E33" s="47">
        <v>0.9999999929093404</v>
      </c>
      <c r="F33" s="14" t="s">
        <v>21</v>
      </c>
      <c r="G33" s="52">
        <v>2.02017582861384</v>
      </c>
      <c r="H33" s="53">
        <v>1883.132342405919</v>
      </c>
      <c r="I33" s="51">
        <v>215.03690411644257</v>
      </c>
      <c r="J33" s="54">
        <v>46.28527734012476</v>
      </c>
      <c r="K33" s="51">
        <v>1127.153854378913</v>
      </c>
      <c r="L33" s="54">
        <v>20.152364066889813</v>
      </c>
      <c r="M33" s="14" t="s">
        <v>21</v>
      </c>
      <c r="N33" s="25" t="s">
        <v>11</v>
      </c>
      <c r="S33" s="2" t="s">
        <v>11</v>
      </c>
      <c r="T33" s="20">
        <v>0</v>
      </c>
      <c r="U33" s="14" t="s">
        <v>21</v>
      </c>
      <c r="V33" s="78">
        <v>-24003.454651263775</v>
      </c>
      <c r="W33" s="26">
        <v>82.69082688618626</v>
      </c>
      <c r="X33" s="24">
        <v>106.55925348516607</v>
      </c>
      <c r="Y33" s="27">
        <v>222.16843963700245</v>
      </c>
      <c r="Z33" s="24">
        <v>9.860226660112945</v>
      </c>
      <c r="AA33" s="27">
        <v>192.74395272774166</v>
      </c>
      <c r="AB33" s="14" t="s">
        <v>21</v>
      </c>
      <c r="AC33" s="25" t="s">
        <v>11</v>
      </c>
    </row>
    <row r="34" spans="4:29" s="1" customFormat="1" ht="14.25" customHeight="1">
      <c r="D34" s="2" t="s">
        <v>12</v>
      </c>
      <c r="E34" s="93">
        <v>0.999999945544631</v>
      </c>
      <c r="F34" s="14" t="s">
        <v>22</v>
      </c>
      <c r="G34" s="91">
        <v>2.0201757457746377</v>
      </c>
      <c r="H34" s="55">
        <v>1883.132197860363</v>
      </c>
      <c r="I34" s="56">
        <v>215.0369141076692</v>
      </c>
      <c r="J34" s="57">
        <v>46.28527291729001</v>
      </c>
      <c r="K34" s="51">
        <v>1127.1537940540552</v>
      </c>
      <c r="L34" s="54">
        <v>20.152363856291366</v>
      </c>
      <c r="M34" s="14" t="s">
        <v>22</v>
      </c>
      <c r="N34" s="25" t="s">
        <v>12</v>
      </c>
      <c r="S34" s="2" t="s">
        <v>12</v>
      </c>
      <c r="T34" s="95">
        <v>0</v>
      </c>
      <c r="U34" s="14" t="s">
        <v>22</v>
      </c>
      <c r="V34" s="90">
        <v>-22343.493776511554</v>
      </c>
      <c r="W34" s="28">
        <v>66.87633666665351</v>
      </c>
      <c r="X34" s="29">
        <v>158.02678327050873</v>
      </c>
      <c r="Y34" s="30">
        <v>159.76732692771228</v>
      </c>
      <c r="Z34" s="24">
        <v>8.67227181325153</v>
      </c>
      <c r="AA34" s="27">
        <v>200.8220431726223</v>
      </c>
      <c r="AB34" s="14" t="s">
        <v>22</v>
      </c>
      <c r="AC34" s="25" t="s">
        <v>12</v>
      </c>
    </row>
    <row r="35" spans="4:29" s="1" customFormat="1" ht="14.25" customHeight="1">
      <c r="D35" s="2" t="s">
        <v>13</v>
      </c>
      <c r="E35" s="47">
        <v>1.0000001829053882</v>
      </c>
      <c r="F35" s="14" t="s">
        <v>19</v>
      </c>
      <c r="G35" s="52">
        <v>2.0201786517471296</v>
      </c>
      <c r="H35" s="51">
        <v>1883.1333684174479</v>
      </c>
      <c r="I35" s="51">
        <v>215.03723283963282</v>
      </c>
      <c r="J35" s="51">
        <v>46.285364561938394</v>
      </c>
      <c r="K35" s="51">
        <v>1127.151217185413</v>
      </c>
      <c r="L35" s="54">
        <v>20.15233959720042</v>
      </c>
      <c r="M35" s="14" t="s">
        <v>19</v>
      </c>
      <c r="N35" s="25" t="s">
        <v>13</v>
      </c>
      <c r="S35" s="2" t="s">
        <v>13</v>
      </c>
      <c r="T35" s="20">
        <v>-101068.65660652396</v>
      </c>
      <c r="U35" s="14" t="s">
        <v>19</v>
      </c>
      <c r="V35" s="78">
        <v>-20849.822291559947</v>
      </c>
      <c r="W35" s="24">
        <v>66.65184659786445</v>
      </c>
      <c r="X35" s="24">
        <v>200.56266552313818</v>
      </c>
      <c r="Y35" s="24">
        <v>299.3151737903695</v>
      </c>
      <c r="Z35" s="24">
        <v>266.6223155511599</v>
      </c>
      <c r="AA35" s="27">
        <v>66.43968524536812</v>
      </c>
      <c r="AB35" s="14" t="s">
        <v>19</v>
      </c>
      <c r="AC35" s="25" t="s">
        <v>13</v>
      </c>
    </row>
    <row r="36" spans="4:29" s="1" customFormat="1" ht="14.25" customHeight="1" thickBot="1">
      <c r="D36" s="2" t="s">
        <v>14</v>
      </c>
      <c r="E36" s="58">
        <v>1.0000022153026744</v>
      </c>
      <c r="F36" s="14" t="s">
        <v>20</v>
      </c>
      <c r="G36" s="59">
        <v>2.0201828734731357</v>
      </c>
      <c r="H36" s="60">
        <v>1883.1352926091033</v>
      </c>
      <c r="I36" s="61">
        <v>215.03772185635043</v>
      </c>
      <c r="J36" s="61">
        <v>46.28540828288964</v>
      </c>
      <c r="K36" s="61">
        <v>0</v>
      </c>
      <c r="L36" s="62">
        <v>20.152369015154356</v>
      </c>
      <c r="M36" s="14" t="s">
        <v>20</v>
      </c>
      <c r="N36" s="25" t="s">
        <v>14</v>
      </c>
      <c r="S36" s="2" t="s">
        <v>14</v>
      </c>
      <c r="T36" s="31">
        <v>-11602.496438516739</v>
      </c>
      <c r="U36" s="14" t="s">
        <v>20</v>
      </c>
      <c r="V36" s="85">
        <v>-7397.677977816018</v>
      </c>
      <c r="W36" s="32">
        <v>16.669936911609756</v>
      </c>
      <c r="X36" s="33">
        <v>100.34138056930773</v>
      </c>
      <c r="Y36" s="33">
        <v>99.66687604238841</v>
      </c>
      <c r="Z36" s="33">
        <v>0</v>
      </c>
      <c r="AA36" s="34">
        <v>2257.408396551053</v>
      </c>
      <c r="AB36" s="14" t="s">
        <v>20</v>
      </c>
      <c r="AC36" s="25" t="s">
        <v>14</v>
      </c>
    </row>
    <row r="37" spans="7:27" s="1" customFormat="1" ht="14.25" customHeight="1">
      <c r="G37" s="14" t="s">
        <v>17</v>
      </c>
      <c r="H37" s="14" t="s">
        <v>18</v>
      </c>
      <c r="I37" s="14">
        <v>2</v>
      </c>
      <c r="J37" s="14">
        <v>3</v>
      </c>
      <c r="K37" s="14" t="s">
        <v>19</v>
      </c>
      <c r="L37" s="14" t="s">
        <v>20</v>
      </c>
      <c r="R37" s="94"/>
      <c r="S37" s="94"/>
      <c r="T37" s="94"/>
      <c r="U37" s="97"/>
      <c r="V37" s="14" t="s">
        <v>17</v>
      </c>
      <c r="W37" s="14" t="s">
        <v>18</v>
      </c>
      <c r="X37" s="14">
        <v>2</v>
      </c>
      <c r="Y37" s="14">
        <v>3</v>
      </c>
      <c r="Z37" s="14" t="s">
        <v>19</v>
      </c>
      <c r="AA37" s="14" t="s">
        <v>20</v>
      </c>
    </row>
    <row r="38" spans="18:21" s="1" customFormat="1" ht="14.25" customHeight="1">
      <c r="R38" s="94"/>
      <c r="S38" s="94"/>
      <c r="T38" s="94"/>
      <c r="U38" s="97"/>
    </row>
    <row r="39" spans="7:27" s="1" customFormat="1" ht="14.25" customHeight="1">
      <c r="G39" s="9" t="s">
        <v>9</v>
      </c>
      <c r="H39" s="7" t="s">
        <v>10</v>
      </c>
      <c r="I39" s="7" t="s">
        <v>11</v>
      </c>
      <c r="J39" s="7" t="s">
        <v>12</v>
      </c>
      <c r="K39" s="7" t="s">
        <v>13</v>
      </c>
      <c r="L39" s="7" t="s">
        <v>14</v>
      </c>
      <c r="R39" s="94"/>
      <c r="S39" s="94"/>
      <c r="V39" s="9" t="s">
        <v>9</v>
      </c>
      <c r="W39" s="7" t="s">
        <v>10</v>
      </c>
      <c r="X39" s="7" t="s">
        <v>11</v>
      </c>
      <c r="Y39" s="7" t="s">
        <v>12</v>
      </c>
      <c r="Z39" s="7" t="s">
        <v>13</v>
      </c>
      <c r="AA39" s="7" t="s">
        <v>14</v>
      </c>
    </row>
    <row r="40" spans="2:19" s="1" customFormat="1" ht="14.25" customHeight="1">
      <c r="B40" s="100" t="s">
        <v>25</v>
      </c>
      <c r="R40" s="94"/>
      <c r="S40" s="94"/>
    </row>
    <row r="41" spans="18:19" s="1" customFormat="1" ht="14.25" customHeight="1">
      <c r="R41" s="94"/>
      <c r="S41" s="94"/>
    </row>
    <row r="42" spans="7:27" s="1" customFormat="1" ht="14.25" customHeight="1" thickBot="1">
      <c r="G42" s="279">
        <v>9080861.883286769</v>
      </c>
      <c r="H42" s="280">
        <v>-2265.7219623354417</v>
      </c>
      <c r="I42" s="281">
        <v>-19015.501418632644</v>
      </c>
      <c r="J42" s="282">
        <v>-86639.00528099504</v>
      </c>
      <c r="K42" s="281">
        <v>-2606.768726471163</v>
      </c>
      <c r="L42" s="282">
        <v>-150895.86099645935</v>
      </c>
      <c r="R42" s="94"/>
      <c r="S42" s="94"/>
      <c r="U42" s="97"/>
      <c r="V42" s="63">
        <v>0.0002893059185542014</v>
      </c>
      <c r="W42" s="10">
        <v>0.7220918879912083</v>
      </c>
      <c r="X42" s="11">
        <v>-31.36657559033942</v>
      </c>
      <c r="Y42" s="12">
        <v>36.58965124116017</v>
      </c>
      <c r="Z42" s="11">
        <v>0.23992170711888244</v>
      </c>
      <c r="AA42" s="12">
        <v>7.361716926019245</v>
      </c>
    </row>
    <row r="43" spans="5:27" s="1" customFormat="1" ht="14.25" customHeight="1">
      <c r="E43" s="88" t="s">
        <v>27</v>
      </c>
      <c r="F43" s="65" t="s">
        <v>34</v>
      </c>
      <c r="G43" s="14" t="s">
        <v>17</v>
      </c>
      <c r="H43" s="14" t="s">
        <v>18</v>
      </c>
      <c r="I43" s="14">
        <v>2</v>
      </c>
      <c r="J43" s="14">
        <v>3</v>
      </c>
      <c r="K43" s="14" t="s">
        <v>19</v>
      </c>
      <c r="L43" s="14" t="s">
        <v>20</v>
      </c>
      <c r="R43" s="94"/>
      <c r="S43" s="94"/>
      <c r="T43" s="94"/>
      <c r="U43" s="65" t="s">
        <v>33</v>
      </c>
      <c r="V43" s="67" t="s">
        <v>17</v>
      </c>
      <c r="W43" s="67" t="s">
        <v>18</v>
      </c>
      <c r="X43" s="67">
        <v>2</v>
      </c>
      <c r="Y43" s="67">
        <v>3</v>
      </c>
      <c r="Z43" s="67" t="s">
        <v>19</v>
      </c>
      <c r="AA43" s="67" t="s">
        <v>20</v>
      </c>
    </row>
    <row r="44" spans="4:28" s="1" customFormat="1" ht="14.25" customHeight="1">
      <c r="D44" s="103"/>
      <c r="E44" s="16">
        <v>-18344936.93874116</v>
      </c>
      <c r="F44" s="14" t="s">
        <v>17</v>
      </c>
      <c r="G44" s="68">
        <v>-1743038.8621723074</v>
      </c>
      <c r="H44" s="17">
        <v>709.022128433955</v>
      </c>
      <c r="I44" s="18">
        <v>5283.70434746561</v>
      </c>
      <c r="J44" s="19">
        <v>22353.6525901587</v>
      </c>
      <c r="K44" s="17">
        <v>876</v>
      </c>
      <c r="L44" s="19">
        <v>8766</v>
      </c>
      <c r="M44" s="14" t="s">
        <v>17</v>
      </c>
      <c r="S44" s="103"/>
      <c r="T44" s="96">
        <v>0</v>
      </c>
      <c r="U44" s="14" t="s">
        <v>17</v>
      </c>
      <c r="V44" s="68">
        <v>102849.38644214287</v>
      </c>
      <c r="W44" s="17">
        <v>-333.47006772715685</v>
      </c>
      <c r="X44" s="18">
        <v>-743.4396476846013</v>
      </c>
      <c r="Y44" s="19">
        <v>-1073.56465615189</v>
      </c>
      <c r="Z44" s="17">
        <v>-292</v>
      </c>
      <c r="AA44" s="19">
        <v>-2922</v>
      </c>
      <c r="AB44" s="14" t="s">
        <v>17</v>
      </c>
    </row>
    <row r="45" spans="4:29" s="1" customFormat="1" ht="14.25" customHeight="1">
      <c r="D45" s="2" t="s">
        <v>10</v>
      </c>
      <c r="E45" s="20">
        <v>6897894.984461963</v>
      </c>
      <c r="F45" s="14" t="s">
        <v>18</v>
      </c>
      <c r="G45" s="68">
        <v>-2753578.524952341</v>
      </c>
      <c r="H45" s="22">
        <v>579.022128433955</v>
      </c>
      <c r="I45" s="22">
        <v>5123.67704477915</v>
      </c>
      <c r="J45" s="23">
        <v>24008.4005882343</v>
      </c>
      <c r="K45" s="24">
        <v>997.605764187625</v>
      </c>
      <c r="L45" s="23">
        <v>56314.3339923468</v>
      </c>
      <c r="M45" s="14" t="s">
        <v>18</v>
      </c>
      <c r="N45" s="25" t="s">
        <v>10</v>
      </c>
      <c r="S45" s="2" t="s">
        <v>10</v>
      </c>
      <c r="T45" s="20">
        <v>0</v>
      </c>
      <c r="U45" s="14" t="s">
        <v>18</v>
      </c>
      <c r="V45" s="68">
        <v>-28254.938950606414</v>
      </c>
      <c r="W45" s="21">
        <v>99.85970731088926</v>
      </c>
      <c r="X45" s="22">
        <v>209.31628669566663</v>
      </c>
      <c r="Y45" s="23">
        <v>256.057247700363</v>
      </c>
      <c r="Z45" s="24">
        <v>6.605266778595666</v>
      </c>
      <c r="AA45" s="23">
        <v>197.22424779695203</v>
      </c>
      <c r="AB45" s="14" t="s">
        <v>18</v>
      </c>
      <c r="AC45" s="25" t="s">
        <v>10</v>
      </c>
    </row>
    <row r="46" spans="4:29" s="1" customFormat="1" ht="14.25" customHeight="1">
      <c r="D46" s="2" t="s">
        <v>11</v>
      </c>
      <c r="E46" s="20">
        <v>5872338.780406774</v>
      </c>
      <c r="F46" s="14" t="s">
        <v>21</v>
      </c>
      <c r="G46" s="78">
        <v>-2344423.393038637</v>
      </c>
      <c r="H46" s="24">
        <v>493.65022016908</v>
      </c>
      <c r="I46" s="24">
        <v>4433.70434746561</v>
      </c>
      <c r="J46" s="27">
        <v>20427.1180904649</v>
      </c>
      <c r="K46" s="24">
        <v>836.604724196768</v>
      </c>
      <c r="L46" s="27">
        <v>47868.8987111383</v>
      </c>
      <c r="M46" s="14" t="s">
        <v>21</v>
      </c>
      <c r="N46" s="25" t="s">
        <v>11</v>
      </c>
      <c r="S46" s="2" t="s">
        <v>11</v>
      </c>
      <c r="T46" s="20">
        <v>0</v>
      </c>
      <c r="U46" s="14" t="s">
        <v>21</v>
      </c>
      <c r="V46" s="78">
        <v>-24003.455289095637</v>
      </c>
      <c r="W46" s="26">
        <v>82.69042507219176</v>
      </c>
      <c r="X46" s="24">
        <v>106.5593019339692</v>
      </c>
      <c r="Y46" s="27">
        <v>222.16843009712724</v>
      </c>
      <c r="Z46" s="24">
        <v>9.86022744565243</v>
      </c>
      <c r="AA46" s="27">
        <v>192.7439633875701</v>
      </c>
      <c r="AB46" s="14" t="s">
        <v>21</v>
      </c>
      <c r="AC46" s="25" t="s">
        <v>11</v>
      </c>
    </row>
    <row r="47" spans="4:29" s="1" customFormat="1" ht="14.25" customHeight="1">
      <c r="D47" s="2" t="s">
        <v>12</v>
      </c>
      <c r="E47" s="92">
        <v>5327101.758032679</v>
      </c>
      <c r="F47" s="14" t="s">
        <v>22</v>
      </c>
      <c r="G47" s="90">
        <v>-2124793.7319576833</v>
      </c>
      <c r="H47" s="29">
        <v>450.20355972788</v>
      </c>
      <c r="I47" s="29">
        <v>3960.21501588708</v>
      </c>
      <c r="J47" s="30">
        <v>18653.6525901587</v>
      </c>
      <c r="K47" s="24">
        <v>759.655939876935</v>
      </c>
      <c r="L47" s="27">
        <v>43341.4615550296</v>
      </c>
      <c r="M47" s="14" t="s">
        <v>22</v>
      </c>
      <c r="N47" s="25" t="s">
        <v>12</v>
      </c>
      <c r="S47" s="2" t="s">
        <v>12</v>
      </c>
      <c r="T47" s="95">
        <v>0</v>
      </c>
      <c r="U47" s="14" t="s">
        <v>22</v>
      </c>
      <c r="V47" s="90">
        <v>-22343.494083562182</v>
      </c>
      <c r="W47" s="28">
        <v>66.8761065930884</v>
      </c>
      <c r="X47" s="29">
        <v>158.02674196627686</v>
      </c>
      <c r="Y47" s="30">
        <v>159.7673338845784</v>
      </c>
      <c r="Z47" s="24">
        <v>8.67227258364394</v>
      </c>
      <c r="AA47" s="27">
        <v>200.82202264927372</v>
      </c>
      <c r="AB47" s="14" t="s">
        <v>22</v>
      </c>
      <c r="AC47" s="25" t="s">
        <v>12</v>
      </c>
    </row>
    <row r="48" spans="4:29" s="1" customFormat="1" ht="14.25" customHeight="1">
      <c r="D48" s="2" t="s">
        <v>13</v>
      </c>
      <c r="E48" s="20">
        <v>173263.92942008743</v>
      </c>
      <c r="F48" s="14" t="s">
        <v>19</v>
      </c>
      <c r="G48" s="78">
        <v>-78567.94348345455</v>
      </c>
      <c r="H48" s="24">
        <v>17.8512318920169</v>
      </c>
      <c r="I48" s="24">
        <v>130.870956788223</v>
      </c>
      <c r="J48" s="24">
        <v>641.862733214525</v>
      </c>
      <c r="K48" s="24">
        <v>-863.0977018713611</v>
      </c>
      <c r="L48" s="27">
        <v>3337.27320132612</v>
      </c>
      <c r="M48" s="14" t="s">
        <v>19</v>
      </c>
      <c r="N48" s="25" t="s">
        <v>13</v>
      </c>
      <c r="S48" s="2" t="s">
        <v>13</v>
      </c>
      <c r="T48" s="20">
        <v>-101068.3164024509</v>
      </c>
      <c r="U48" s="14" t="s">
        <v>19</v>
      </c>
      <c r="V48" s="78">
        <v>-20849.82139627098</v>
      </c>
      <c r="W48" s="24">
        <v>66.65173629330648</v>
      </c>
      <c r="X48" s="24">
        <v>200.5625827859156</v>
      </c>
      <c r="Y48" s="24">
        <v>299.3151305978829</v>
      </c>
      <c r="Z48" s="24">
        <v>266.6223114849887</v>
      </c>
      <c r="AA48" s="27">
        <v>66.43978189417999</v>
      </c>
      <c r="AB48" s="14" t="s">
        <v>19</v>
      </c>
      <c r="AC48" s="25" t="s">
        <v>13</v>
      </c>
    </row>
    <row r="49" spans="4:29" s="1" customFormat="1" ht="14.25" customHeight="1" thickBot="1">
      <c r="D49" s="2" t="s">
        <v>14</v>
      </c>
      <c r="E49" s="31">
        <v>74337.48641965917</v>
      </c>
      <c r="F49" s="14" t="s">
        <v>20</v>
      </c>
      <c r="G49" s="85">
        <v>-36459.427682346075</v>
      </c>
      <c r="H49" s="33">
        <v>15.9726936785544</v>
      </c>
      <c r="I49" s="33">
        <v>83.3297062469759</v>
      </c>
      <c r="J49" s="33">
        <v>554.318688763919</v>
      </c>
      <c r="K49" s="33">
        <v>0</v>
      </c>
      <c r="L49" s="34">
        <v>-8732.106468818778</v>
      </c>
      <c r="M49" s="14" t="s">
        <v>20</v>
      </c>
      <c r="N49" s="25" t="s">
        <v>14</v>
      </c>
      <c r="S49" s="2" t="s">
        <v>14</v>
      </c>
      <c r="T49" s="31">
        <v>-11602.353604562804</v>
      </c>
      <c r="U49" s="14" t="s">
        <v>20</v>
      </c>
      <c r="V49" s="85">
        <v>-7397.677011913544</v>
      </c>
      <c r="W49" s="32">
        <v>16.670000569689822</v>
      </c>
      <c r="X49" s="33">
        <v>100.34130989311275</v>
      </c>
      <c r="Y49" s="33">
        <v>99.66686263077817</v>
      </c>
      <c r="Z49" s="33">
        <v>0</v>
      </c>
      <c r="AA49" s="34">
        <v>2257.408267346</v>
      </c>
      <c r="AB49" s="14" t="s">
        <v>20</v>
      </c>
      <c r="AC49" s="25" t="s">
        <v>14</v>
      </c>
    </row>
    <row r="50" spans="7:27" s="1" customFormat="1" ht="14.25" customHeight="1">
      <c r="G50" s="14" t="s">
        <v>17</v>
      </c>
      <c r="H50" s="14" t="s">
        <v>18</v>
      </c>
      <c r="I50" s="14">
        <v>2</v>
      </c>
      <c r="J50" s="14">
        <v>3</v>
      </c>
      <c r="K50" s="14" t="s">
        <v>19</v>
      </c>
      <c r="L50" s="14" t="s">
        <v>20</v>
      </c>
      <c r="V50" s="14" t="s">
        <v>17</v>
      </c>
      <c r="W50" s="14" t="s">
        <v>18</v>
      </c>
      <c r="X50" s="14">
        <v>2</v>
      </c>
      <c r="Y50" s="14">
        <v>3</v>
      </c>
      <c r="Z50" s="14" t="s">
        <v>19</v>
      </c>
      <c r="AA50" s="14" t="s">
        <v>20</v>
      </c>
    </row>
    <row r="51" s="1" customFormat="1" ht="14.25" customHeight="1"/>
    <row r="52" spans="7:27" s="1" customFormat="1" ht="14.25" customHeight="1">
      <c r="G52" s="9" t="s">
        <v>9</v>
      </c>
      <c r="H52" s="7" t="s">
        <v>10</v>
      </c>
      <c r="I52" s="7" t="s">
        <v>11</v>
      </c>
      <c r="J52" s="7" t="s">
        <v>12</v>
      </c>
      <c r="K52" s="7" t="s">
        <v>13</v>
      </c>
      <c r="L52" s="7" t="s">
        <v>14</v>
      </c>
      <c r="V52" s="9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</row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4:AC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3.28125" style="0" customWidth="1"/>
    <col min="3" max="3" width="10.7109375" style="0" customWidth="1"/>
    <col min="4" max="4" width="3.28125" style="0" customWidth="1"/>
    <col min="5" max="5" width="10.7109375" style="0" customWidth="1"/>
    <col min="6" max="6" width="3.28125" style="0" customWidth="1"/>
    <col min="7" max="12" width="10.7109375" style="0" customWidth="1"/>
    <col min="13" max="13" width="3.28125" style="0" customWidth="1"/>
    <col min="14" max="18" width="10.7109375" style="0" customWidth="1"/>
    <col min="19" max="19" width="3.28125" style="0" customWidth="1"/>
    <col min="20" max="20" width="10.7109375" style="0" customWidth="1"/>
    <col min="21" max="21" width="3.28125" style="0" customWidth="1"/>
    <col min="22" max="27" width="10.7109375" style="0" customWidth="1"/>
    <col min="28" max="28" width="3.28125" style="0" customWidth="1"/>
    <col min="29" max="29" width="10.7109375" style="0" customWidth="1"/>
  </cols>
  <sheetData>
    <row r="3" s="1" customFormat="1" ht="14.25" customHeight="1"/>
    <row r="4" spans="15:16" s="1" customFormat="1" ht="14.25" customHeight="1" thickBot="1">
      <c r="O4" s="2" t="s">
        <v>3</v>
      </c>
      <c r="P4" s="5">
        <f>Global!N3</f>
        <v>50.00999999999862</v>
      </c>
    </row>
    <row r="5" s="1" customFormat="1" ht="15.75" customHeight="1"/>
    <row r="6" spans="15:16" s="1" customFormat="1" ht="15.75" customHeight="1" thickBot="1">
      <c r="O6" s="2" t="s">
        <v>5</v>
      </c>
      <c r="P6" s="5">
        <f>Global!N5</f>
        <v>100</v>
      </c>
    </row>
    <row r="7" s="1" customFormat="1" ht="14.25" customHeight="1">
      <c r="P7" s="8" t="s">
        <v>7</v>
      </c>
    </row>
    <row r="8" s="1" customFormat="1" ht="14.25" customHeight="1"/>
    <row r="9" spans="4:5" s="1" customFormat="1" ht="14.25" customHeight="1">
      <c r="D9" s="2" t="s">
        <v>0</v>
      </c>
      <c r="E9" s="3">
        <v>0.1</v>
      </c>
    </row>
    <row r="10" spans="4:9" s="1" customFormat="1" ht="14.25" customHeight="1" thickBot="1">
      <c r="D10" s="2" t="s">
        <v>1</v>
      </c>
      <c r="E10" s="4">
        <v>0.10410468337317828</v>
      </c>
      <c r="F10" s="99" t="s">
        <v>2</v>
      </c>
      <c r="I10" s="104" t="s">
        <v>43</v>
      </c>
    </row>
    <row r="11" s="1" customFormat="1" ht="14.25" customHeight="1">
      <c r="R11" s="100" t="s">
        <v>28</v>
      </c>
    </row>
    <row r="12" spans="4:5" s="1" customFormat="1" ht="14.25" customHeight="1" thickBot="1">
      <c r="D12" s="2" t="s">
        <v>4</v>
      </c>
      <c r="E12" s="6">
        <v>7.7397541593733985</v>
      </c>
    </row>
    <row r="13" spans="4:5" s="1" customFormat="1" ht="14.25" customHeight="1">
      <c r="D13" s="2" t="s">
        <v>6</v>
      </c>
      <c r="E13" s="7" t="s">
        <v>7</v>
      </c>
    </row>
    <row r="14" spans="7:27" s="1" customFormat="1" ht="14.25" customHeight="1">
      <c r="G14" s="9" t="s">
        <v>9</v>
      </c>
      <c r="H14" s="7" t="s">
        <v>10</v>
      </c>
      <c r="I14" s="7" t="s">
        <v>11</v>
      </c>
      <c r="J14" s="7" t="s">
        <v>12</v>
      </c>
      <c r="K14" s="7" t="s">
        <v>13</v>
      </c>
      <c r="L14" s="7" t="s">
        <v>14</v>
      </c>
      <c r="R14" s="110" t="s">
        <v>38</v>
      </c>
      <c r="T14" s="111" t="s">
        <v>39</v>
      </c>
      <c r="V14" s="9" t="s">
        <v>9</v>
      </c>
      <c r="W14" s="7" t="s">
        <v>10</v>
      </c>
      <c r="X14" s="7" t="s">
        <v>11</v>
      </c>
      <c r="Y14" s="7" t="s">
        <v>12</v>
      </c>
      <c r="Z14" s="7" t="s">
        <v>13</v>
      </c>
      <c r="AA14" s="7" t="s">
        <v>14</v>
      </c>
    </row>
    <row r="15" spans="2:27" s="1" customFormat="1" ht="14.25" customHeight="1">
      <c r="B15" s="100" t="s">
        <v>15</v>
      </c>
      <c r="V15" s="9"/>
      <c r="W15" s="7"/>
      <c r="X15" s="7"/>
      <c r="Y15" s="7"/>
      <c r="Z15" s="7"/>
      <c r="AA15" s="7"/>
    </row>
    <row r="16" spans="7:27" s="1" customFormat="1" ht="14.25" customHeight="1" thickBot="1">
      <c r="G16" s="63">
        <v>-0.005673663969901099</v>
      </c>
      <c r="H16" s="10">
        <v>-1.702600826032537</v>
      </c>
      <c r="I16" s="11">
        <v>51.617156902389866</v>
      </c>
      <c r="J16" s="12">
        <v>31.684777482414574</v>
      </c>
      <c r="K16" s="11">
        <v>-5.2397621646134525</v>
      </c>
      <c r="L16" s="12">
        <v>-171.38837552690438</v>
      </c>
      <c r="M16" s="13" t="s">
        <v>16</v>
      </c>
      <c r="S16" s="94"/>
      <c r="V16" s="63">
        <v>-0.002067347656557352</v>
      </c>
      <c r="W16" s="10">
        <v>-5.675336074403774</v>
      </c>
      <c r="X16" s="11">
        <v>51.61714706706908</v>
      </c>
      <c r="Y16" s="12">
        <v>10.561592059539112</v>
      </c>
      <c r="Z16" s="11">
        <v>-1.7465876208846123</v>
      </c>
      <c r="AA16" s="12">
        <v>-57.1294147031055</v>
      </c>
    </row>
    <row r="17" spans="5:27" s="1" customFormat="1" ht="14.25" customHeight="1">
      <c r="E17" s="432" t="s">
        <v>36</v>
      </c>
      <c r="F17" s="65" t="s">
        <v>37</v>
      </c>
      <c r="G17" s="14" t="s">
        <v>17</v>
      </c>
      <c r="H17" s="14" t="s">
        <v>18</v>
      </c>
      <c r="I17" s="14">
        <v>2</v>
      </c>
      <c r="J17" s="14">
        <v>3</v>
      </c>
      <c r="K17" s="14" t="s">
        <v>19</v>
      </c>
      <c r="L17" s="14" t="s">
        <v>20</v>
      </c>
      <c r="R17" s="112" t="s">
        <v>29</v>
      </c>
      <c r="S17" s="94"/>
      <c r="T17" s="112" t="s">
        <v>30</v>
      </c>
      <c r="U17" s="65" t="s">
        <v>31</v>
      </c>
      <c r="V17" s="14" t="s">
        <v>17</v>
      </c>
      <c r="W17" s="14" t="s">
        <v>18</v>
      </c>
      <c r="X17" s="14">
        <v>2</v>
      </c>
      <c r="Y17" s="14">
        <v>3</v>
      </c>
      <c r="Z17" s="14" t="s">
        <v>19</v>
      </c>
      <c r="AA17" s="14" t="s">
        <v>20</v>
      </c>
    </row>
    <row r="18" spans="4:28" s="1" customFormat="1" ht="14.25" customHeight="1">
      <c r="D18" s="15" t="s">
        <v>42</v>
      </c>
      <c r="E18" s="106">
        <v>0.011870973525219597</v>
      </c>
      <c r="F18" s="14" t="s">
        <v>17</v>
      </c>
      <c r="G18" s="68">
        <v>317452.1891055827</v>
      </c>
      <c r="H18" s="17">
        <v>-100.0416539897841</v>
      </c>
      <c r="I18" s="18">
        <v>-843.2310234138204</v>
      </c>
      <c r="J18" s="19">
        <v>-3220.694554367761</v>
      </c>
      <c r="K18" s="17">
        <v>-876</v>
      </c>
      <c r="L18" s="19">
        <v>-8766</v>
      </c>
      <c r="M18" s="14" t="s">
        <v>17</v>
      </c>
      <c r="N18" s="13" t="s">
        <v>41</v>
      </c>
      <c r="R18" s="113">
        <v>-486645.33165710943</v>
      </c>
      <c r="S18" s="94"/>
      <c r="T18" s="114">
        <v>0</v>
      </c>
      <c r="U18" s="14" t="s">
        <v>17</v>
      </c>
      <c r="V18" s="68">
        <v>105817.39646447427</v>
      </c>
      <c r="W18" s="17">
        <v>-333.4718446174704</v>
      </c>
      <c r="X18" s="18">
        <v>-843.2308652122989</v>
      </c>
      <c r="Y18" s="19">
        <v>-1073.564790617513</v>
      </c>
      <c r="Z18" s="17">
        <v>-292</v>
      </c>
      <c r="AA18" s="19">
        <v>-2922</v>
      </c>
      <c r="AB18" s="14" t="s">
        <v>17</v>
      </c>
    </row>
    <row r="19" spans="4:29" s="1" customFormat="1" ht="14.25" customHeight="1">
      <c r="D19" s="2" t="s">
        <v>10</v>
      </c>
      <c r="E19" s="107">
        <v>-17763.973512039684</v>
      </c>
      <c r="F19" s="14" t="s">
        <v>18</v>
      </c>
      <c r="G19" s="68">
        <v>-84764.80893263879</v>
      </c>
      <c r="H19" s="21">
        <v>29.958178177116697</v>
      </c>
      <c r="I19" s="22">
        <v>209.31642569339618</v>
      </c>
      <c r="J19" s="23">
        <v>768.1718077900781</v>
      </c>
      <c r="K19" s="24">
        <v>19.815779299338566</v>
      </c>
      <c r="L19" s="23">
        <v>591.6723271172095</v>
      </c>
      <c r="M19" s="14" t="s">
        <v>18</v>
      </c>
      <c r="N19" s="25" t="s">
        <v>10</v>
      </c>
      <c r="R19" s="107">
        <v>170637.26005972517</v>
      </c>
      <c r="S19" s="94"/>
      <c r="T19" s="107">
        <v>0</v>
      </c>
      <c r="U19" s="14" t="s">
        <v>18</v>
      </c>
      <c r="V19" s="68">
        <v>-28254.937132991294</v>
      </c>
      <c r="W19" s="21">
        <v>99.86045329942685</v>
      </c>
      <c r="X19" s="22">
        <v>209.316386241633</v>
      </c>
      <c r="Y19" s="23">
        <v>256.05726255185914</v>
      </c>
      <c r="Z19" s="24">
        <v>6.605261950436844</v>
      </c>
      <c r="AA19" s="23">
        <v>197.2241522625744</v>
      </c>
      <c r="AB19" s="14" t="s">
        <v>18</v>
      </c>
      <c r="AC19" s="25" t="s">
        <v>10</v>
      </c>
    </row>
    <row r="20" spans="4:29" s="1" customFormat="1" ht="14.25" customHeight="1">
      <c r="D20" s="2" t="s">
        <v>11</v>
      </c>
      <c r="E20" s="107">
        <v>-18752.863122681567</v>
      </c>
      <c r="F20" s="14" t="s">
        <v>21</v>
      </c>
      <c r="G20" s="78">
        <v>-80794.51318859344</v>
      </c>
      <c r="H20" s="26">
        <v>26.69203468917718</v>
      </c>
      <c r="I20" s="24">
        <v>123.06385146738167</v>
      </c>
      <c r="J20" s="27">
        <v>743.1844196409787</v>
      </c>
      <c r="K20" s="24">
        <v>32.729417853361255</v>
      </c>
      <c r="L20" s="27">
        <v>754.3432717207507</v>
      </c>
      <c r="M20" s="14" t="s">
        <v>21</v>
      </c>
      <c r="N20" s="25" t="s">
        <v>11</v>
      </c>
      <c r="R20" s="107">
        <v>180136.28560270212</v>
      </c>
      <c r="S20" s="94"/>
      <c r="T20" s="107">
        <v>0</v>
      </c>
      <c r="U20" s="14" t="s">
        <v>21</v>
      </c>
      <c r="V20" s="78">
        <v>-26931.50487382985</v>
      </c>
      <c r="W20" s="26">
        <v>88.97333503536318</v>
      </c>
      <c r="X20" s="24">
        <v>123.06388626479317</v>
      </c>
      <c r="Y20" s="27">
        <v>247.72813017672587</v>
      </c>
      <c r="Z20" s="24">
        <v>10.90980667824972</v>
      </c>
      <c r="AA20" s="27">
        <v>251.44772625633004</v>
      </c>
      <c r="AB20" s="14" t="s">
        <v>21</v>
      </c>
      <c r="AC20" s="25" t="s">
        <v>11</v>
      </c>
    </row>
    <row r="21" spans="4:29" s="1" customFormat="1" ht="14.25" customHeight="1">
      <c r="D21" s="2" t="s">
        <v>12</v>
      </c>
      <c r="E21" s="108">
        <v>-14144.763713839433</v>
      </c>
      <c r="F21" s="14" t="s">
        <v>22</v>
      </c>
      <c r="G21" s="90">
        <v>-67030.47963553682</v>
      </c>
      <c r="H21" s="28">
        <v>20.0629586071832</v>
      </c>
      <c r="I21" s="29">
        <v>158.02684936327648</v>
      </c>
      <c r="J21" s="30">
        <v>479.3019423755444</v>
      </c>
      <c r="K21" s="24">
        <v>26.016811192187255</v>
      </c>
      <c r="L21" s="27">
        <v>602.4662426009929</v>
      </c>
      <c r="M21" s="14" t="s">
        <v>22</v>
      </c>
      <c r="N21" s="25" t="s">
        <v>12</v>
      </c>
      <c r="R21" s="108">
        <v>135871.7859946821</v>
      </c>
      <c r="S21" s="94"/>
      <c r="T21" s="115">
        <v>0</v>
      </c>
      <c r="U21" s="14" t="s">
        <v>22</v>
      </c>
      <c r="V21" s="90">
        <v>-22343.49348347834</v>
      </c>
      <c r="W21" s="28">
        <v>66.87646138808655</v>
      </c>
      <c r="X21" s="29">
        <v>158.02681889867543</v>
      </c>
      <c r="Y21" s="30">
        <v>159.76732028526615</v>
      </c>
      <c r="Z21" s="24">
        <v>8.672271078351464</v>
      </c>
      <c r="AA21" s="27">
        <v>200.8220627417785</v>
      </c>
      <c r="AB21" s="14" t="s">
        <v>22</v>
      </c>
      <c r="AC21" s="25" t="s">
        <v>12</v>
      </c>
    </row>
    <row r="22" spans="4:29" s="1" customFormat="1" ht="14.25" customHeight="1">
      <c r="D22" s="2" t="s">
        <v>13</v>
      </c>
      <c r="E22" s="107">
        <v>45471.198133538535</v>
      </c>
      <c r="F22" s="14" t="s">
        <v>19</v>
      </c>
      <c r="G22" s="78">
        <v>-62642.62666433458</v>
      </c>
      <c r="H22" s="24">
        <v>20.020565241275126</v>
      </c>
      <c r="I22" s="24">
        <v>200.78158527993</v>
      </c>
      <c r="J22" s="24">
        <v>898.9622242983226</v>
      </c>
      <c r="K22" s="24">
        <v>802.6777538197264</v>
      </c>
      <c r="L22" s="27">
        <v>201.6530733071126</v>
      </c>
      <c r="M22" s="14" t="s">
        <v>19</v>
      </c>
      <c r="N22" s="25" t="s">
        <v>13</v>
      </c>
      <c r="R22" s="107">
        <v>0</v>
      </c>
      <c r="S22" s="94"/>
      <c r="T22" s="107">
        <v>-101813.97928332497</v>
      </c>
      <c r="U22" s="14" t="s">
        <v>19</v>
      </c>
      <c r="V22" s="78">
        <v>-20880.874766439563</v>
      </c>
      <c r="W22" s="24">
        <v>66.7351853183829</v>
      </c>
      <c r="X22" s="24">
        <v>200.78152444608338</v>
      </c>
      <c r="Y22" s="24">
        <v>299.65403661225</v>
      </c>
      <c r="Z22" s="24">
        <v>267.5592479138465</v>
      </c>
      <c r="AA22" s="27">
        <v>67.21777610045766</v>
      </c>
      <c r="AB22" s="14" t="s">
        <v>19</v>
      </c>
      <c r="AC22" s="25" t="s">
        <v>13</v>
      </c>
    </row>
    <row r="23" spans="4:29" s="1" customFormat="1" ht="14.25" customHeight="1" thickBot="1">
      <c r="D23" s="2" t="s">
        <v>14</v>
      </c>
      <c r="E23" s="109">
        <v>5190.390344048625</v>
      </c>
      <c r="F23" s="14" t="s">
        <v>20</v>
      </c>
      <c r="G23" s="85">
        <v>-22219.75501081512</v>
      </c>
      <c r="H23" s="32">
        <v>5.010518101064475</v>
      </c>
      <c r="I23" s="33">
        <v>100.42515470744613</v>
      </c>
      <c r="J23" s="33">
        <v>299.38938278042343</v>
      </c>
      <c r="K23" s="33">
        <v>0</v>
      </c>
      <c r="L23" s="34">
        <v>6787.253460780838</v>
      </c>
      <c r="M23" s="14" t="s">
        <v>20</v>
      </c>
      <c r="N23" s="25" t="s">
        <v>14</v>
      </c>
      <c r="R23" s="109">
        <v>0</v>
      </c>
      <c r="S23" s="94"/>
      <c r="T23" s="109">
        <v>-11622.07367873298</v>
      </c>
      <c r="U23" s="14" t="s">
        <v>20</v>
      </c>
      <c r="V23" s="85">
        <v>-7406.584140387528</v>
      </c>
      <c r="W23" s="32">
        <v>16.701745650614</v>
      </c>
      <c r="X23" s="33">
        <v>100.42510229404505</v>
      </c>
      <c r="Y23" s="33">
        <v>99.79644893187252</v>
      </c>
      <c r="Z23" s="33">
        <v>0</v>
      </c>
      <c r="AA23" s="34">
        <v>2262.4176973419626</v>
      </c>
      <c r="AB23" s="14" t="s">
        <v>20</v>
      </c>
      <c r="AC23" s="25" t="s">
        <v>14</v>
      </c>
    </row>
    <row r="24" spans="7:27" s="1" customFormat="1" ht="14.25" customHeight="1">
      <c r="G24" s="14" t="s">
        <v>17</v>
      </c>
      <c r="H24" s="14" t="s">
        <v>18</v>
      </c>
      <c r="I24" s="14">
        <v>2</v>
      </c>
      <c r="J24" s="14">
        <v>3</v>
      </c>
      <c r="K24" s="14" t="s">
        <v>19</v>
      </c>
      <c r="L24" s="14" t="s">
        <v>20</v>
      </c>
      <c r="U24" s="97"/>
      <c r="V24" s="14" t="s">
        <v>17</v>
      </c>
      <c r="W24" s="14" t="s">
        <v>18</v>
      </c>
      <c r="X24" s="14">
        <v>2</v>
      </c>
      <c r="Y24" s="14">
        <v>3</v>
      </c>
      <c r="Z24" s="14" t="s">
        <v>19</v>
      </c>
      <c r="AA24" s="14" t="s">
        <v>20</v>
      </c>
    </row>
    <row r="25" spans="18:21" s="1" customFormat="1" ht="14.25" customHeight="1">
      <c r="R25" s="94"/>
      <c r="S25" s="94"/>
      <c r="T25" s="94"/>
      <c r="U25" s="97"/>
    </row>
    <row r="26" spans="7:27" s="1" customFormat="1" ht="14.25" customHeight="1">
      <c r="G26" s="9" t="s">
        <v>9</v>
      </c>
      <c r="H26" s="7" t="s">
        <v>10</v>
      </c>
      <c r="I26" s="7" t="s">
        <v>11</v>
      </c>
      <c r="J26" s="7" t="s">
        <v>12</v>
      </c>
      <c r="K26" s="7" t="s">
        <v>13</v>
      </c>
      <c r="L26" s="7" t="s">
        <v>14</v>
      </c>
      <c r="R26" s="94"/>
      <c r="S26" s="94"/>
      <c r="V26" s="9" t="s">
        <v>9</v>
      </c>
      <c r="W26" s="7" t="s">
        <v>10</v>
      </c>
      <c r="X26" s="7" t="s">
        <v>11</v>
      </c>
      <c r="Y26" s="7" t="s">
        <v>12</v>
      </c>
      <c r="Z26" s="7" t="s">
        <v>13</v>
      </c>
      <c r="AA26" s="7" t="s">
        <v>14</v>
      </c>
    </row>
    <row r="27" spans="18:19" s="1" customFormat="1" ht="14.25" customHeight="1">
      <c r="R27" s="94"/>
      <c r="S27" s="94"/>
    </row>
    <row r="28" spans="2:19" s="1" customFormat="1" ht="14.25" customHeight="1">
      <c r="B28" s="100" t="s">
        <v>23</v>
      </c>
      <c r="G28" s="35">
        <v>2</v>
      </c>
      <c r="H28" s="36">
        <v>1869.040976216739</v>
      </c>
      <c r="I28" s="36">
        <v>213.8159976489574</v>
      </c>
      <c r="J28" s="36">
        <v>45.88314042955254</v>
      </c>
      <c r="K28" s="36">
        <v>1118.593742988391</v>
      </c>
      <c r="L28" s="36">
        <v>20</v>
      </c>
      <c r="R28" s="94"/>
      <c r="S28" s="94"/>
    </row>
    <row r="29" spans="7:27" s="1" customFormat="1" ht="14.25" customHeight="1" thickBot="1">
      <c r="G29" s="37">
        <v>2.092294075719755</v>
      </c>
      <c r="H29" s="38">
        <v>1950.3582502181066</v>
      </c>
      <c r="I29" s="39">
        <v>222.71352938057402</v>
      </c>
      <c r="J29" s="40">
        <v>47.93761640704312</v>
      </c>
      <c r="K29" s="39">
        <v>1167.3921890578815</v>
      </c>
      <c r="L29" s="40">
        <v>20.87178331595817</v>
      </c>
      <c r="M29" s="448" t="s">
        <v>24</v>
      </c>
      <c r="N29" s="41"/>
      <c r="R29" s="94"/>
      <c r="S29" s="94"/>
      <c r="U29" s="97"/>
      <c r="V29" s="63">
        <v>-0.0022674852377623077</v>
      </c>
      <c r="W29" s="10">
        <v>-5.675350530715281</v>
      </c>
      <c r="X29" s="11">
        <v>51.617136872348915</v>
      </c>
      <c r="Y29" s="12">
        <v>10.561591688791847</v>
      </c>
      <c r="Z29" s="11">
        <v>-1.746587870014045</v>
      </c>
      <c r="AA29" s="12">
        <v>-57.12936725173958</v>
      </c>
    </row>
    <row r="30" spans="7:27" s="1" customFormat="1" ht="14.25" customHeight="1">
      <c r="G30" s="14" t="s">
        <v>17</v>
      </c>
      <c r="H30" s="14" t="s">
        <v>18</v>
      </c>
      <c r="I30" s="14">
        <v>2</v>
      </c>
      <c r="J30" s="14">
        <v>3</v>
      </c>
      <c r="K30" s="14" t="s">
        <v>19</v>
      </c>
      <c r="L30" s="14" t="s">
        <v>20</v>
      </c>
      <c r="R30" s="94"/>
      <c r="S30" s="94"/>
      <c r="T30" s="116"/>
      <c r="U30" s="65" t="s">
        <v>32</v>
      </c>
      <c r="V30" s="14" t="s">
        <v>17</v>
      </c>
      <c r="W30" s="14" t="s">
        <v>18</v>
      </c>
      <c r="X30" s="14">
        <v>2</v>
      </c>
      <c r="Y30" s="14">
        <v>3</v>
      </c>
      <c r="Z30" s="14" t="s">
        <v>19</v>
      </c>
      <c r="AA30" s="14" t="s">
        <v>20</v>
      </c>
    </row>
    <row r="31" spans="4:28" s="1" customFormat="1" ht="14.25" customHeight="1">
      <c r="D31" s="15" t="s">
        <v>35</v>
      </c>
      <c r="E31" s="42">
        <v>1</v>
      </c>
      <c r="F31" s="14" t="s">
        <v>17</v>
      </c>
      <c r="G31" s="43">
        <v>2.092293073551208</v>
      </c>
      <c r="H31" s="44">
        <v>1950.3579158675532</v>
      </c>
      <c r="I31" s="45">
        <v>222.71346730032155</v>
      </c>
      <c r="J31" s="46">
        <v>47.93760463624442</v>
      </c>
      <c r="K31" s="44">
        <v>0</v>
      </c>
      <c r="L31" s="46">
        <v>0</v>
      </c>
      <c r="M31" s="14" t="s">
        <v>17</v>
      </c>
      <c r="N31" s="13" t="s">
        <v>35</v>
      </c>
      <c r="T31" s="114">
        <v>0</v>
      </c>
      <c r="U31" s="14" t="s">
        <v>17</v>
      </c>
      <c r="V31" s="68">
        <v>105817.3965690694</v>
      </c>
      <c r="W31" s="17">
        <v>-333.4712219799091</v>
      </c>
      <c r="X31" s="18">
        <v>-843.230680767196</v>
      </c>
      <c r="Y31" s="19">
        <v>-1073.5647249661788</v>
      </c>
      <c r="Z31" s="17">
        <v>-292</v>
      </c>
      <c r="AA31" s="19">
        <v>-2922</v>
      </c>
      <c r="AB31" s="14" t="s">
        <v>17</v>
      </c>
    </row>
    <row r="32" spans="4:29" s="1" customFormat="1" ht="14.25" customHeight="1">
      <c r="D32" s="2" t="s">
        <v>10</v>
      </c>
      <c r="E32" s="47">
        <v>1.0000000391278243</v>
      </c>
      <c r="F32" s="14" t="s">
        <v>18</v>
      </c>
      <c r="G32" s="43">
        <v>2.092294252709842</v>
      </c>
      <c r="H32" s="48">
        <v>1950.3584533801954</v>
      </c>
      <c r="I32" s="49">
        <v>222.71354643824918</v>
      </c>
      <c r="J32" s="50">
        <v>47.93761905224424</v>
      </c>
      <c r="K32" s="51">
        <v>1167.3921164184444</v>
      </c>
      <c r="L32" s="50">
        <v>20.87178429414257</v>
      </c>
      <c r="M32" s="14" t="s">
        <v>18</v>
      </c>
      <c r="N32" s="25" t="s">
        <v>10</v>
      </c>
      <c r="S32" s="2" t="s">
        <v>10</v>
      </c>
      <c r="T32" s="107">
        <v>0</v>
      </c>
      <c r="U32" s="14" t="s">
        <v>18</v>
      </c>
      <c r="V32" s="68">
        <v>-28254.938020320697</v>
      </c>
      <c r="W32" s="21">
        <v>99.86019216937677</v>
      </c>
      <c r="X32" s="22">
        <v>209.31634012603132</v>
      </c>
      <c r="Y32" s="23">
        <v>256.05725530383893</v>
      </c>
      <c r="Z32" s="24">
        <v>6.605264307541812</v>
      </c>
      <c r="AA32" s="23">
        <v>197.22419890591834</v>
      </c>
      <c r="AB32" s="14" t="s">
        <v>18</v>
      </c>
      <c r="AC32" s="25" t="s">
        <v>10</v>
      </c>
    </row>
    <row r="33" spans="4:29" s="1" customFormat="1" ht="14.25" customHeight="1">
      <c r="D33" s="2" t="s">
        <v>11</v>
      </c>
      <c r="E33" s="47">
        <v>0.9999999518298065</v>
      </c>
      <c r="F33" s="14" t="s">
        <v>21</v>
      </c>
      <c r="G33" s="52">
        <v>2.092294090061364</v>
      </c>
      <c r="H33" s="53">
        <v>1950.3582670573142</v>
      </c>
      <c r="I33" s="51">
        <v>222.7135053083637</v>
      </c>
      <c r="J33" s="54">
        <v>47.937615344778095</v>
      </c>
      <c r="K33" s="51">
        <v>1167.3921100909959</v>
      </c>
      <c r="L33" s="54">
        <v>20.87178429648537</v>
      </c>
      <c r="M33" s="14" t="s">
        <v>21</v>
      </c>
      <c r="N33" s="25" t="s">
        <v>11</v>
      </c>
      <c r="S33" s="2" t="s">
        <v>11</v>
      </c>
      <c r="T33" s="107">
        <v>0</v>
      </c>
      <c r="U33" s="14" t="s">
        <v>21</v>
      </c>
      <c r="V33" s="78">
        <v>-26931.505380313214</v>
      </c>
      <c r="W33" s="26">
        <v>88.97313761572875</v>
      </c>
      <c r="X33" s="24">
        <v>123.06392627825409</v>
      </c>
      <c r="Y33" s="27">
        <v>247.7281196212532</v>
      </c>
      <c r="Z33" s="24">
        <v>10.909807459799355</v>
      </c>
      <c r="AA33" s="27">
        <v>251.44769263058353</v>
      </c>
      <c r="AB33" s="14" t="s">
        <v>21</v>
      </c>
      <c r="AC33" s="25" t="s">
        <v>11</v>
      </c>
    </row>
    <row r="34" spans="4:29" s="1" customFormat="1" ht="14.25" customHeight="1">
      <c r="D34" s="2" t="s">
        <v>12</v>
      </c>
      <c r="E34" s="93">
        <v>0.999999962841961</v>
      </c>
      <c r="F34" s="14" t="s">
        <v>22</v>
      </c>
      <c r="G34" s="91">
        <v>2.0922941105183446</v>
      </c>
      <c r="H34" s="55">
        <v>1950.3582374710088</v>
      </c>
      <c r="I34" s="56">
        <v>222.71352869796635</v>
      </c>
      <c r="J34" s="57">
        <v>47.937613413651704</v>
      </c>
      <c r="K34" s="51">
        <v>1167.3921191660484</v>
      </c>
      <c r="L34" s="54">
        <v>20.87178419884113</v>
      </c>
      <c r="M34" s="14" t="s">
        <v>22</v>
      </c>
      <c r="N34" s="25" t="s">
        <v>12</v>
      </c>
      <c r="S34" s="2" t="s">
        <v>12</v>
      </c>
      <c r="T34" s="115">
        <v>0</v>
      </c>
      <c r="U34" s="14" t="s">
        <v>22</v>
      </c>
      <c r="V34" s="90">
        <v>-22343.49377651154</v>
      </c>
      <c r="W34" s="28">
        <v>66.87633666665347</v>
      </c>
      <c r="X34" s="29">
        <v>158.02678327050876</v>
      </c>
      <c r="Y34" s="30">
        <v>159.76732692771236</v>
      </c>
      <c r="Z34" s="24">
        <v>8.67227181325153</v>
      </c>
      <c r="AA34" s="27">
        <v>200.8220431726223</v>
      </c>
      <c r="AB34" s="14" t="s">
        <v>22</v>
      </c>
      <c r="AC34" s="25" t="s">
        <v>12</v>
      </c>
    </row>
    <row r="35" spans="4:29" s="1" customFormat="1" ht="14.25" customHeight="1">
      <c r="D35" s="2" t="s">
        <v>13</v>
      </c>
      <c r="E35" s="47">
        <v>1.0000001225898494</v>
      </c>
      <c r="F35" s="14" t="s">
        <v>19</v>
      </c>
      <c r="G35" s="52">
        <v>2.0922968305604805</v>
      </c>
      <c r="H35" s="51">
        <v>1950.3591770545524</v>
      </c>
      <c r="I35" s="51">
        <v>222.7138276397887</v>
      </c>
      <c r="J35" s="51">
        <v>47.93770163853834</v>
      </c>
      <c r="K35" s="51">
        <v>1167.3892853997354</v>
      </c>
      <c r="L35" s="54">
        <v>20.871756391172482</v>
      </c>
      <c r="M35" s="14" t="s">
        <v>19</v>
      </c>
      <c r="N35" s="25" t="s">
        <v>13</v>
      </c>
      <c r="S35" s="2" t="s">
        <v>13</v>
      </c>
      <c r="T35" s="107">
        <v>-101813.716196395</v>
      </c>
      <c r="U35" s="14" t="s">
        <v>19</v>
      </c>
      <c r="V35" s="78">
        <v>-20880.87391534478</v>
      </c>
      <c r="W35" s="24">
        <v>66.73512625132044</v>
      </c>
      <c r="X35" s="24">
        <v>200.78145322288077</v>
      </c>
      <c r="Y35" s="24">
        <v>299.65399543332194</v>
      </c>
      <c r="Z35" s="24">
        <v>267.55924428942086</v>
      </c>
      <c r="AA35" s="27">
        <v>67.21786782095485</v>
      </c>
      <c r="AB35" s="14" t="s">
        <v>19</v>
      </c>
      <c r="AC35" s="25" t="s">
        <v>13</v>
      </c>
    </row>
    <row r="36" spans="4:29" s="1" customFormat="1" ht="14.25" customHeight="1" thickBot="1">
      <c r="D36" s="2" t="s">
        <v>14</v>
      </c>
      <c r="E36" s="58">
        <v>1.0000023432667844</v>
      </c>
      <c r="F36" s="14" t="s">
        <v>20</v>
      </c>
      <c r="G36" s="59">
        <v>2.0923017236727817</v>
      </c>
      <c r="H36" s="60">
        <v>1950.3616570885317</v>
      </c>
      <c r="I36" s="61">
        <v>222.71438962198633</v>
      </c>
      <c r="J36" s="61">
        <v>47.937758891636996</v>
      </c>
      <c r="K36" s="61">
        <v>0</v>
      </c>
      <c r="L36" s="62">
        <v>20.871791787287997</v>
      </c>
      <c r="M36" s="14" t="s">
        <v>20</v>
      </c>
      <c r="N36" s="25" t="s">
        <v>14</v>
      </c>
      <c r="S36" s="2" t="s">
        <v>14</v>
      </c>
      <c r="T36" s="109">
        <v>-11621.95860261303</v>
      </c>
      <c r="U36" s="14" t="s">
        <v>20</v>
      </c>
      <c r="V36" s="85">
        <v>-7406.583209093934</v>
      </c>
      <c r="W36" s="32">
        <v>16.701779807545286</v>
      </c>
      <c r="X36" s="33">
        <v>100.42504099717232</v>
      </c>
      <c r="Y36" s="33">
        <v>99.79643599125995</v>
      </c>
      <c r="Z36" s="33">
        <v>0</v>
      </c>
      <c r="AA36" s="34">
        <v>2262.4175647216534</v>
      </c>
      <c r="AB36" s="14" t="s">
        <v>20</v>
      </c>
      <c r="AC36" s="25" t="s">
        <v>14</v>
      </c>
    </row>
    <row r="37" spans="7:27" s="1" customFormat="1" ht="14.25" customHeight="1">
      <c r="G37" s="14" t="s">
        <v>17</v>
      </c>
      <c r="H37" s="14" t="s">
        <v>18</v>
      </c>
      <c r="I37" s="14">
        <v>2</v>
      </c>
      <c r="J37" s="14">
        <v>3</v>
      </c>
      <c r="K37" s="14" t="s">
        <v>19</v>
      </c>
      <c r="L37" s="14" t="s">
        <v>20</v>
      </c>
      <c r="R37" s="94"/>
      <c r="S37" s="94"/>
      <c r="T37" s="94"/>
      <c r="U37" s="97"/>
      <c r="V37" s="14" t="s">
        <v>17</v>
      </c>
      <c r="W37" s="14" t="s">
        <v>18</v>
      </c>
      <c r="X37" s="14">
        <v>2</v>
      </c>
      <c r="Y37" s="14">
        <v>3</v>
      </c>
      <c r="Z37" s="14" t="s">
        <v>19</v>
      </c>
      <c r="AA37" s="14" t="s">
        <v>20</v>
      </c>
    </row>
    <row r="38" spans="18:21" s="1" customFormat="1" ht="14.25" customHeight="1">
      <c r="R38" s="94"/>
      <c r="S38" s="94"/>
      <c r="T38" s="94"/>
      <c r="U38" s="97"/>
    </row>
    <row r="39" spans="7:27" s="1" customFormat="1" ht="14.25" customHeight="1">
      <c r="G39" s="9" t="s">
        <v>9</v>
      </c>
      <c r="H39" s="7" t="s">
        <v>10</v>
      </c>
      <c r="I39" s="7" t="s">
        <v>11</v>
      </c>
      <c r="J39" s="7" t="s">
        <v>12</v>
      </c>
      <c r="K39" s="7" t="s">
        <v>13</v>
      </c>
      <c r="L39" s="7" t="s">
        <v>14</v>
      </c>
      <c r="R39" s="94"/>
      <c r="S39" s="94"/>
      <c r="V39" s="9" t="s">
        <v>9</v>
      </c>
      <c r="W39" s="7" t="s">
        <v>10</v>
      </c>
      <c r="X39" s="7" t="s">
        <v>11</v>
      </c>
      <c r="Y39" s="7" t="s">
        <v>12</v>
      </c>
      <c r="Z39" s="7" t="s">
        <v>13</v>
      </c>
      <c r="AA39" s="7" t="s">
        <v>14</v>
      </c>
    </row>
    <row r="40" spans="2:19" s="1" customFormat="1" ht="14.25" customHeight="1">
      <c r="B40" s="100" t="s">
        <v>25</v>
      </c>
      <c r="R40" s="94"/>
      <c r="S40" s="94"/>
    </row>
    <row r="41" spans="18:19" s="1" customFormat="1" ht="14.25" customHeight="1">
      <c r="R41" s="94"/>
      <c r="S41" s="94"/>
    </row>
    <row r="42" spans="7:27" s="1" customFormat="1" ht="14.25" customHeight="1" thickBot="1">
      <c r="G42" s="279">
        <v>9091490.559036504</v>
      </c>
      <c r="H42" s="280">
        <v>-2265.7219623354417</v>
      </c>
      <c r="I42" s="281">
        <v>-19131.797071167035</v>
      </c>
      <c r="J42" s="282">
        <v>-86639.00528099504</v>
      </c>
      <c r="K42" s="281">
        <v>-2603.916201459261</v>
      </c>
      <c r="L42" s="282">
        <v>-150879.94072263245</v>
      </c>
      <c r="R42" s="94"/>
      <c r="S42" s="94"/>
      <c r="U42" s="97"/>
      <c r="V42" s="63">
        <v>-0.0024886066764564273</v>
      </c>
      <c r="W42" s="10">
        <v>-5.6754224967596505</v>
      </c>
      <c r="X42" s="11">
        <v>51.617126744723514</v>
      </c>
      <c r="Y42" s="12">
        <v>10.561591410669772</v>
      </c>
      <c r="Z42" s="11">
        <v>-1.7465881289330647</v>
      </c>
      <c r="AA42" s="12">
        <v>-57.129317311713066</v>
      </c>
    </row>
    <row r="43" spans="5:27" s="1" customFormat="1" ht="14.25" customHeight="1">
      <c r="E43" s="105" t="s">
        <v>27</v>
      </c>
      <c r="F43" s="65" t="s">
        <v>34</v>
      </c>
      <c r="G43" s="14" t="s">
        <v>17</v>
      </c>
      <c r="H43" s="14" t="s">
        <v>18</v>
      </c>
      <c r="I43" s="14">
        <v>2</v>
      </c>
      <c r="J43" s="14">
        <v>3</v>
      </c>
      <c r="K43" s="14" t="s">
        <v>19</v>
      </c>
      <c r="L43" s="14" t="s">
        <v>20</v>
      </c>
      <c r="R43" s="94"/>
      <c r="S43" s="94"/>
      <c r="T43" s="116"/>
      <c r="U43" s="65" t="s">
        <v>33</v>
      </c>
      <c r="V43" s="67" t="s">
        <v>17</v>
      </c>
      <c r="W43" s="67" t="s">
        <v>18</v>
      </c>
      <c r="X43" s="67">
        <v>2</v>
      </c>
      <c r="Y43" s="67">
        <v>3</v>
      </c>
      <c r="Z43" s="67" t="s">
        <v>19</v>
      </c>
      <c r="AA43" s="67" t="s">
        <v>20</v>
      </c>
    </row>
    <row r="44" spans="4:28" s="1" customFormat="1" ht="14.25" customHeight="1">
      <c r="D44" s="103"/>
      <c r="E44" s="106">
        <v>-19022071.836134154</v>
      </c>
      <c r="F44" s="14" t="s">
        <v>17</v>
      </c>
      <c r="G44" s="68">
        <v>-1753667.5379220434</v>
      </c>
      <c r="H44" s="17">
        <v>709.022128433955</v>
      </c>
      <c r="I44" s="18">
        <v>5400</v>
      </c>
      <c r="J44" s="19">
        <v>22353.6525901587</v>
      </c>
      <c r="K44" s="17">
        <v>876</v>
      </c>
      <c r="L44" s="19">
        <v>8766</v>
      </c>
      <c r="M44" s="14" t="s">
        <v>17</v>
      </c>
      <c r="S44" s="103"/>
      <c r="T44" s="114">
        <v>0</v>
      </c>
      <c r="U44" s="14" t="s">
        <v>17</v>
      </c>
      <c r="V44" s="68">
        <v>105817.39667990089</v>
      </c>
      <c r="W44" s="17">
        <v>-333.4700677271569</v>
      </c>
      <c r="X44" s="18">
        <v>-843.2304676802357</v>
      </c>
      <c r="Y44" s="19">
        <v>-1073.56465615189</v>
      </c>
      <c r="Z44" s="17">
        <v>-292</v>
      </c>
      <c r="AA44" s="19">
        <v>-2922</v>
      </c>
      <c r="AB44" s="14" t="s">
        <v>17</v>
      </c>
    </row>
    <row r="45" spans="4:29" s="1" customFormat="1" ht="14.25" customHeight="1">
      <c r="D45" s="2" t="s">
        <v>10</v>
      </c>
      <c r="E45" s="107">
        <v>7144143.192565289</v>
      </c>
      <c r="F45" s="14" t="s">
        <v>18</v>
      </c>
      <c r="G45" s="68">
        <v>-2753578.524952341</v>
      </c>
      <c r="H45" s="22">
        <v>579.022128433955</v>
      </c>
      <c r="I45" s="22">
        <v>5123.67704477915</v>
      </c>
      <c r="J45" s="23">
        <v>24008.4005882343</v>
      </c>
      <c r="K45" s="24">
        <v>997.605764187625</v>
      </c>
      <c r="L45" s="23">
        <v>56314.3339923468</v>
      </c>
      <c r="M45" s="14" t="s">
        <v>18</v>
      </c>
      <c r="N45" s="25" t="s">
        <v>10</v>
      </c>
      <c r="S45" s="2" t="s">
        <v>10</v>
      </c>
      <c r="T45" s="107">
        <v>0</v>
      </c>
      <c r="U45" s="14" t="s">
        <v>18</v>
      </c>
      <c r="V45" s="68">
        <v>-28254.938950606414</v>
      </c>
      <c r="W45" s="21">
        <v>99.85970731088926</v>
      </c>
      <c r="X45" s="22">
        <v>209.3162866956667</v>
      </c>
      <c r="Y45" s="23">
        <v>256.057247700363</v>
      </c>
      <c r="Z45" s="24">
        <v>6.605266778595671</v>
      </c>
      <c r="AA45" s="23">
        <v>197.2242477969518</v>
      </c>
      <c r="AB45" s="14" t="s">
        <v>18</v>
      </c>
      <c r="AC45" s="25" t="s">
        <v>10</v>
      </c>
    </row>
    <row r="46" spans="4:29" s="1" customFormat="1" ht="14.25" customHeight="1">
      <c r="D46" s="2" t="s">
        <v>11</v>
      </c>
      <c r="E46" s="107">
        <v>6107876.234888646</v>
      </c>
      <c r="F46" s="14" t="s">
        <v>21</v>
      </c>
      <c r="G46" s="78">
        <v>-2344423.393038637</v>
      </c>
      <c r="H46" s="24">
        <v>493.65022016908</v>
      </c>
      <c r="I46" s="24">
        <v>4433.70434746561</v>
      </c>
      <c r="J46" s="27">
        <v>20427.1180904649</v>
      </c>
      <c r="K46" s="24">
        <v>836.604724196768</v>
      </c>
      <c r="L46" s="27">
        <v>47868.8987111383</v>
      </c>
      <c r="M46" s="14" t="s">
        <v>21</v>
      </c>
      <c r="N46" s="25" t="s">
        <v>11</v>
      </c>
      <c r="S46" s="2" t="s">
        <v>11</v>
      </c>
      <c r="T46" s="107">
        <v>0</v>
      </c>
      <c r="U46" s="14" t="s">
        <v>21</v>
      </c>
      <c r="V46" s="78">
        <v>-26931.505901143315</v>
      </c>
      <c r="W46" s="26">
        <v>88.97281635565511</v>
      </c>
      <c r="X46" s="24">
        <v>123.06397178217645</v>
      </c>
      <c r="Y46" s="27">
        <v>247.72810846244528</v>
      </c>
      <c r="Z46" s="24">
        <v>10.909808275514042</v>
      </c>
      <c r="AA46" s="27">
        <v>251.44765717013945</v>
      </c>
      <c r="AB46" s="14" t="s">
        <v>21</v>
      </c>
      <c r="AC46" s="25" t="s">
        <v>11</v>
      </c>
    </row>
    <row r="47" spans="4:29" s="1" customFormat="1" ht="14.25" customHeight="1">
      <c r="D47" s="2" t="s">
        <v>12</v>
      </c>
      <c r="E47" s="108">
        <v>5517274.160664863</v>
      </c>
      <c r="F47" s="14" t="s">
        <v>22</v>
      </c>
      <c r="G47" s="90">
        <v>-2124793.7319576833</v>
      </c>
      <c r="H47" s="29">
        <v>450.20355972788</v>
      </c>
      <c r="I47" s="29">
        <v>3960.21501588708</v>
      </c>
      <c r="J47" s="30">
        <v>18653.6525901587</v>
      </c>
      <c r="K47" s="24">
        <v>759.655939876935</v>
      </c>
      <c r="L47" s="27">
        <v>43341.4615550296</v>
      </c>
      <c r="M47" s="14" t="s">
        <v>22</v>
      </c>
      <c r="N47" s="25" t="s">
        <v>12</v>
      </c>
      <c r="S47" s="2" t="s">
        <v>12</v>
      </c>
      <c r="T47" s="115">
        <v>0</v>
      </c>
      <c r="U47" s="14" t="s">
        <v>22</v>
      </c>
      <c r="V47" s="90">
        <v>-22343.494083562175</v>
      </c>
      <c r="W47" s="28">
        <v>66.8761065930884</v>
      </c>
      <c r="X47" s="29">
        <v>158.02674196627686</v>
      </c>
      <c r="Y47" s="30">
        <v>159.7673338845784</v>
      </c>
      <c r="Z47" s="24">
        <v>8.67227258364394</v>
      </c>
      <c r="AA47" s="27">
        <v>200.8220226492736</v>
      </c>
      <c r="AB47" s="14" t="s">
        <v>22</v>
      </c>
      <c r="AC47" s="25" t="s">
        <v>12</v>
      </c>
    </row>
    <row r="48" spans="4:29" s="1" customFormat="1" ht="14.25" customHeight="1">
      <c r="D48" s="2" t="s">
        <v>13</v>
      </c>
      <c r="E48" s="107">
        <v>176119.2694249865</v>
      </c>
      <c r="F48" s="14" t="s">
        <v>19</v>
      </c>
      <c r="G48" s="78">
        <v>-78567.94348345455</v>
      </c>
      <c r="H48" s="24">
        <v>17.8512318920169</v>
      </c>
      <c r="I48" s="24">
        <v>130.870956788223</v>
      </c>
      <c r="J48" s="24">
        <v>641.862733214525</v>
      </c>
      <c r="K48" s="24">
        <v>-865.9502268621461</v>
      </c>
      <c r="L48" s="27">
        <v>3337.27320132612</v>
      </c>
      <c r="M48" s="14" t="s">
        <v>19</v>
      </c>
      <c r="N48" s="25" t="s">
        <v>13</v>
      </c>
      <c r="S48" s="2" t="s">
        <v>13</v>
      </c>
      <c r="T48" s="107">
        <v>-101813.30729318649</v>
      </c>
      <c r="U48" s="14" t="s">
        <v>19</v>
      </c>
      <c r="V48" s="78">
        <v>-20880.8730228066</v>
      </c>
      <c r="W48" s="24">
        <v>66.73501817766355</v>
      </c>
      <c r="X48" s="24">
        <v>200.7813705539585</v>
      </c>
      <c r="Y48" s="24">
        <v>299.65395226292895</v>
      </c>
      <c r="Z48" s="24">
        <v>267.5592404911789</v>
      </c>
      <c r="AA48" s="27">
        <v>67.21796395842465</v>
      </c>
      <c r="AB48" s="14" t="s">
        <v>19</v>
      </c>
      <c r="AC48" s="25" t="s">
        <v>13</v>
      </c>
    </row>
    <row r="49" spans="4:29" s="1" customFormat="1" ht="14.25" customHeight="1" thickBot="1">
      <c r="D49" s="2" t="s">
        <v>14</v>
      </c>
      <c r="E49" s="109">
        <v>76658.97859037318</v>
      </c>
      <c r="F49" s="14" t="s">
        <v>20</v>
      </c>
      <c r="G49" s="85">
        <v>-36459.427682346075</v>
      </c>
      <c r="H49" s="33">
        <v>15.9726936785544</v>
      </c>
      <c r="I49" s="33">
        <v>83.3297062469759</v>
      </c>
      <c r="J49" s="33">
        <v>554.318688763919</v>
      </c>
      <c r="K49" s="33">
        <v>0</v>
      </c>
      <c r="L49" s="34">
        <v>-8748.026743430315</v>
      </c>
      <c r="M49" s="14" t="s">
        <v>20</v>
      </c>
      <c r="N49" s="25" t="s">
        <v>14</v>
      </c>
      <c r="S49" s="2" t="s">
        <v>14</v>
      </c>
      <c r="T49" s="109">
        <v>-11621.780254257932</v>
      </c>
      <c r="U49" s="14" t="s">
        <v>20</v>
      </c>
      <c r="V49" s="85">
        <v>-7406.582233175742</v>
      </c>
      <c r="W49" s="32">
        <v>16.70184178662028</v>
      </c>
      <c r="X49" s="33">
        <v>100.42496993743333</v>
      </c>
      <c r="Y49" s="33">
        <v>99.79642243090437</v>
      </c>
      <c r="Z49" s="33">
        <v>0</v>
      </c>
      <c r="AA49" s="34">
        <v>2262.4174257369173</v>
      </c>
      <c r="AB49" s="14" t="s">
        <v>20</v>
      </c>
      <c r="AC49" s="25" t="s">
        <v>14</v>
      </c>
    </row>
    <row r="50" spans="7:27" s="1" customFormat="1" ht="14.25" customHeight="1">
      <c r="G50" s="14" t="s">
        <v>17</v>
      </c>
      <c r="H50" s="14" t="s">
        <v>18</v>
      </c>
      <c r="I50" s="14">
        <v>2</v>
      </c>
      <c r="J50" s="14">
        <v>3</v>
      </c>
      <c r="K50" s="14" t="s">
        <v>19</v>
      </c>
      <c r="L50" s="14" t="s">
        <v>20</v>
      </c>
      <c r="V50" s="14" t="s">
        <v>17</v>
      </c>
      <c r="W50" s="14" t="s">
        <v>18</v>
      </c>
      <c r="X50" s="14">
        <v>2</v>
      </c>
      <c r="Y50" s="14">
        <v>3</v>
      </c>
      <c r="Z50" s="14" t="s">
        <v>19</v>
      </c>
      <c r="AA50" s="14" t="s">
        <v>20</v>
      </c>
    </row>
    <row r="51" s="1" customFormat="1" ht="14.25" customHeight="1"/>
    <row r="52" spans="7:27" s="1" customFormat="1" ht="14.25" customHeight="1">
      <c r="G52" s="9" t="s">
        <v>9</v>
      </c>
      <c r="H52" s="7" t="s">
        <v>10</v>
      </c>
      <c r="I52" s="7" t="s">
        <v>11</v>
      </c>
      <c r="J52" s="7" t="s">
        <v>12</v>
      </c>
      <c r="K52" s="7" t="s">
        <v>13</v>
      </c>
      <c r="L52" s="7" t="s">
        <v>14</v>
      </c>
      <c r="V52" s="9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</row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4:AC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3.28125" style="0" customWidth="1"/>
    <col min="3" max="3" width="10.7109375" style="0" customWidth="1"/>
    <col min="4" max="4" width="3.28125" style="0" customWidth="1"/>
    <col min="5" max="5" width="10.7109375" style="0" customWidth="1"/>
    <col min="6" max="6" width="3.28125" style="0" customWidth="1"/>
    <col min="7" max="12" width="10.7109375" style="0" customWidth="1"/>
    <col min="13" max="13" width="3.28125" style="0" customWidth="1"/>
    <col min="14" max="18" width="10.7109375" style="0" customWidth="1"/>
    <col min="19" max="19" width="3.28125" style="0" customWidth="1"/>
    <col min="20" max="20" width="10.7109375" style="0" customWidth="1"/>
    <col min="21" max="21" width="3.28125" style="0" customWidth="1"/>
    <col min="22" max="27" width="10.7109375" style="0" customWidth="1"/>
    <col min="28" max="28" width="3.28125" style="0" customWidth="1"/>
    <col min="29" max="29" width="10.7109375" style="0" customWidth="1"/>
  </cols>
  <sheetData>
    <row r="3" s="1" customFormat="1" ht="14.25" customHeight="1"/>
    <row r="4" spans="15:16" s="1" customFormat="1" ht="14.25" customHeight="1" thickBot="1">
      <c r="O4" s="2" t="s">
        <v>3</v>
      </c>
      <c r="P4" s="5">
        <f>Global!N3</f>
        <v>50.00999999999862</v>
      </c>
    </row>
    <row r="5" s="1" customFormat="1" ht="15.75" customHeight="1"/>
    <row r="6" spans="15:16" s="1" customFormat="1" ht="15.75" customHeight="1" thickBot="1">
      <c r="O6" s="2" t="s">
        <v>5</v>
      </c>
      <c r="P6" s="5">
        <f>Global!N5</f>
        <v>100</v>
      </c>
    </row>
    <row r="7" s="1" customFormat="1" ht="14.25" customHeight="1">
      <c r="P7" s="8" t="s">
        <v>7</v>
      </c>
    </row>
    <row r="8" s="1" customFormat="1" ht="14.25" customHeight="1"/>
    <row r="9" spans="4:5" s="1" customFormat="1" ht="14.25" customHeight="1">
      <c r="D9" s="2" t="s">
        <v>0</v>
      </c>
      <c r="E9" s="3">
        <v>0.1</v>
      </c>
    </row>
    <row r="10" spans="4:9" s="1" customFormat="1" ht="14.25" customHeight="1" thickBot="1">
      <c r="D10" s="2" t="s">
        <v>1</v>
      </c>
      <c r="E10" s="4">
        <v>0.09750254085441652</v>
      </c>
      <c r="F10" s="99" t="s">
        <v>2</v>
      </c>
      <c r="I10" s="104" t="s">
        <v>44</v>
      </c>
    </row>
    <row r="11" s="1" customFormat="1" ht="14.25" customHeight="1">
      <c r="R11" s="100" t="s">
        <v>28</v>
      </c>
    </row>
    <row r="12" spans="4:5" s="1" customFormat="1" ht="14.25" customHeight="1" thickBot="1">
      <c r="D12" s="2" t="s">
        <v>4</v>
      </c>
      <c r="E12" s="6">
        <v>5.9038609950205805</v>
      </c>
    </row>
    <row r="13" spans="4:5" s="1" customFormat="1" ht="14.25" customHeight="1">
      <c r="D13" s="2" t="s">
        <v>6</v>
      </c>
      <c r="E13" s="7" t="s">
        <v>7</v>
      </c>
    </row>
    <row r="14" spans="7:27" s="1" customFormat="1" ht="14.25" customHeight="1">
      <c r="G14" s="9" t="s">
        <v>9</v>
      </c>
      <c r="H14" s="7" t="s">
        <v>10</v>
      </c>
      <c r="I14" s="7" t="s">
        <v>11</v>
      </c>
      <c r="J14" s="7" t="s">
        <v>12</v>
      </c>
      <c r="K14" s="7" t="s">
        <v>13</v>
      </c>
      <c r="L14" s="7" t="s">
        <v>14</v>
      </c>
      <c r="R14" s="128" t="s">
        <v>38</v>
      </c>
      <c r="T14" s="125" t="s">
        <v>39</v>
      </c>
      <c r="V14" s="9" t="s">
        <v>9</v>
      </c>
      <c r="W14" s="7" t="s">
        <v>10</v>
      </c>
      <c r="X14" s="7" t="s">
        <v>11</v>
      </c>
      <c r="Y14" s="7" t="s">
        <v>12</v>
      </c>
      <c r="Z14" s="7" t="s">
        <v>13</v>
      </c>
      <c r="AA14" s="7" t="s">
        <v>14</v>
      </c>
    </row>
    <row r="15" spans="2:27" s="1" customFormat="1" ht="14.25" customHeight="1">
      <c r="B15" s="100" t="s">
        <v>15</v>
      </c>
      <c r="R15" s="126"/>
      <c r="T15" s="126"/>
      <c r="V15" s="9"/>
      <c r="W15" s="7"/>
      <c r="X15" s="7"/>
      <c r="Y15" s="7"/>
      <c r="Z15" s="7"/>
      <c r="AA15" s="7"/>
    </row>
    <row r="16" spans="7:27" s="1" customFormat="1" ht="14.25" customHeight="1" thickBot="1">
      <c r="G16" s="63">
        <v>0.005018796948206727</v>
      </c>
      <c r="H16" s="10">
        <v>1.4859765525094986</v>
      </c>
      <c r="I16" s="11">
        <v>-20.25056425705486</v>
      </c>
      <c r="J16" s="12">
        <v>-141.45374851808174</v>
      </c>
      <c r="K16" s="11">
        <v>4.5199973785438345</v>
      </c>
      <c r="L16" s="12">
        <v>149.3031698523564</v>
      </c>
      <c r="M16" s="13" t="s">
        <v>16</v>
      </c>
      <c r="S16" s="94"/>
      <c r="V16" s="63">
        <v>0.0018281583373150742</v>
      </c>
      <c r="W16" s="10">
        <v>4.953255163485043</v>
      </c>
      <c r="X16" s="11">
        <v>-20.250559622394203</v>
      </c>
      <c r="Y16" s="12">
        <v>-47.15124726483673</v>
      </c>
      <c r="Z16" s="11">
        <v>1.506665990533043</v>
      </c>
      <c r="AA16" s="12">
        <v>49.767685156177606</v>
      </c>
    </row>
    <row r="17" spans="5:27" s="1" customFormat="1" ht="14.25" customHeight="1">
      <c r="E17" s="431" t="s">
        <v>36</v>
      </c>
      <c r="F17" s="65" t="s">
        <v>37</v>
      </c>
      <c r="G17" s="14" t="s">
        <v>17</v>
      </c>
      <c r="H17" s="14" t="s">
        <v>18</v>
      </c>
      <c r="I17" s="14">
        <v>2</v>
      </c>
      <c r="J17" s="14">
        <v>3</v>
      </c>
      <c r="K17" s="14" t="s">
        <v>19</v>
      </c>
      <c r="L17" s="14" t="s">
        <v>20</v>
      </c>
      <c r="R17" s="127" t="s">
        <v>29</v>
      </c>
      <c r="S17" s="94"/>
      <c r="T17" s="127" t="s">
        <v>30</v>
      </c>
      <c r="U17" s="65" t="s">
        <v>31</v>
      </c>
      <c r="V17" s="14" t="s">
        <v>17</v>
      </c>
      <c r="W17" s="14" t="s">
        <v>18</v>
      </c>
      <c r="X17" s="14">
        <v>2</v>
      </c>
      <c r="Y17" s="14">
        <v>3</v>
      </c>
      <c r="Z17" s="14" t="s">
        <v>19</v>
      </c>
      <c r="AA17" s="14" t="s">
        <v>20</v>
      </c>
    </row>
    <row r="18" spans="4:28" s="1" customFormat="1" ht="14.25" customHeight="1">
      <c r="D18" s="15" t="s">
        <v>42</v>
      </c>
      <c r="E18" s="118">
        <v>-0.009845188302278984</v>
      </c>
      <c r="F18" s="14" t="s">
        <v>17</v>
      </c>
      <c r="G18" s="68">
        <v>302657.05435575487</v>
      </c>
      <c r="H18" s="17">
        <v>-100.0416539897841</v>
      </c>
      <c r="I18" s="18">
        <v>-743.4401502304072</v>
      </c>
      <c r="J18" s="19">
        <v>-2917.827893171874</v>
      </c>
      <c r="K18" s="17">
        <v>-876</v>
      </c>
      <c r="L18" s="19">
        <v>-8766</v>
      </c>
      <c r="M18" s="14" t="s">
        <v>17</v>
      </c>
      <c r="N18" s="13" t="s">
        <v>41</v>
      </c>
      <c r="R18" s="129">
        <v>-427617.8977493413</v>
      </c>
      <c r="S18" s="94"/>
      <c r="T18" s="123">
        <v>0</v>
      </c>
      <c r="U18" s="14" t="s">
        <v>17</v>
      </c>
      <c r="V18" s="68">
        <v>100885.68470004371</v>
      </c>
      <c r="W18" s="17">
        <v>-333.4718446174704</v>
      </c>
      <c r="X18" s="18">
        <v>-743.4400079219685</v>
      </c>
      <c r="Y18" s="19">
        <v>-972.6092418400906</v>
      </c>
      <c r="Z18" s="17">
        <v>-292</v>
      </c>
      <c r="AA18" s="19">
        <v>-2922</v>
      </c>
      <c r="AB18" s="14" t="s">
        <v>17</v>
      </c>
    </row>
    <row r="19" spans="4:29" s="1" customFormat="1" ht="14.25" customHeight="1">
      <c r="D19" s="2" t="s">
        <v>10</v>
      </c>
      <c r="E19" s="119">
        <v>-16654.854854881796</v>
      </c>
      <c r="F19" s="14" t="s">
        <v>18</v>
      </c>
      <c r="G19" s="68">
        <v>-84764.80893263972</v>
      </c>
      <c r="H19" s="21">
        <v>29.958178177116697</v>
      </c>
      <c r="I19" s="22">
        <v>209.3164256933971</v>
      </c>
      <c r="J19" s="23">
        <v>768.1718077900781</v>
      </c>
      <c r="K19" s="24">
        <v>19.815779299338566</v>
      </c>
      <c r="L19" s="23">
        <v>591.6723271172168</v>
      </c>
      <c r="M19" s="14" t="s">
        <v>18</v>
      </c>
      <c r="N19" s="25" t="s">
        <v>10</v>
      </c>
      <c r="R19" s="119">
        <v>170816.51836891612</v>
      </c>
      <c r="S19" s="94"/>
      <c r="T19" s="119">
        <v>0</v>
      </c>
      <c r="U19" s="14" t="s">
        <v>18</v>
      </c>
      <c r="V19" s="68">
        <v>-28254.937132991316</v>
      </c>
      <c r="W19" s="21">
        <v>99.86045329942687</v>
      </c>
      <c r="X19" s="22">
        <v>209.31638624163324</v>
      </c>
      <c r="Y19" s="23">
        <v>256.0572625518592</v>
      </c>
      <c r="Z19" s="24">
        <v>6.605261950436848</v>
      </c>
      <c r="AA19" s="23">
        <v>197.22415226257465</v>
      </c>
      <c r="AB19" s="14" t="s">
        <v>18</v>
      </c>
      <c r="AC19" s="25" t="s">
        <v>10</v>
      </c>
    </row>
    <row r="20" spans="4:29" s="1" customFormat="1" ht="14.25" customHeight="1">
      <c r="D20" s="2" t="s">
        <v>11</v>
      </c>
      <c r="E20" s="119">
        <v>-13976.41484934428</v>
      </c>
      <c r="F20" s="14" t="s">
        <v>21</v>
      </c>
      <c r="G20" s="78">
        <v>-72010.3604460333</v>
      </c>
      <c r="H20" s="26">
        <v>24.807346546545336</v>
      </c>
      <c r="I20" s="24">
        <v>106.55917641115138</v>
      </c>
      <c r="J20" s="27">
        <v>666.5053715445237</v>
      </c>
      <c r="K20" s="24">
        <v>29.58067565287854</v>
      </c>
      <c r="L20" s="27">
        <v>578.2317995377261</v>
      </c>
      <c r="M20" s="14" t="s">
        <v>21</v>
      </c>
      <c r="N20" s="25" t="s">
        <v>11</v>
      </c>
      <c r="R20" s="119">
        <v>143345.71657229052</v>
      </c>
      <c r="S20" s="94"/>
      <c r="T20" s="119">
        <v>0</v>
      </c>
      <c r="U20" s="14" t="s">
        <v>21</v>
      </c>
      <c r="V20" s="78">
        <v>-24003.45404388224</v>
      </c>
      <c r="W20" s="26">
        <v>82.69104087418265</v>
      </c>
      <c r="X20" s="24">
        <v>106.5592118657416</v>
      </c>
      <c r="Y20" s="27">
        <v>222.16844874158204</v>
      </c>
      <c r="Z20" s="24">
        <v>9.860225911195787</v>
      </c>
      <c r="AA20" s="27">
        <v>192.74394257419996</v>
      </c>
      <c r="AB20" s="14" t="s">
        <v>21</v>
      </c>
      <c r="AC20" s="25" t="s">
        <v>11</v>
      </c>
    </row>
    <row r="21" spans="4:29" s="1" customFormat="1" ht="14.25" customHeight="1">
      <c r="D21" s="2" t="s">
        <v>12</v>
      </c>
      <c r="E21" s="120">
        <v>-11062.092933739674</v>
      </c>
      <c r="F21" s="14" t="s">
        <v>22</v>
      </c>
      <c r="G21" s="90">
        <v>-61212.617942981655</v>
      </c>
      <c r="H21" s="28">
        <v>18.814704476274777</v>
      </c>
      <c r="I21" s="29">
        <v>147.09558261828087</v>
      </c>
      <c r="J21" s="30">
        <v>428.51638460848295</v>
      </c>
      <c r="K21" s="24">
        <v>23.931357174617286</v>
      </c>
      <c r="L21" s="27">
        <v>485.8252622285969</v>
      </c>
      <c r="M21" s="14" t="s">
        <v>22</v>
      </c>
      <c r="N21" s="25" t="s">
        <v>12</v>
      </c>
      <c r="R21" s="120">
        <v>113455.66280813466</v>
      </c>
      <c r="S21" s="94"/>
      <c r="T21" s="124">
        <v>0</v>
      </c>
      <c r="U21" s="14" t="s">
        <v>22</v>
      </c>
      <c r="V21" s="90">
        <v>-20404.206308656238</v>
      </c>
      <c r="W21" s="28">
        <v>62.715614057285386</v>
      </c>
      <c r="X21" s="29">
        <v>147.09555259373684</v>
      </c>
      <c r="Y21" s="30">
        <v>142.8388018685963</v>
      </c>
      <c r="Z21" s="24">
        <v>7.977119717019367</v>
      </c>
      <c r="AA21" s="27">
        <v>161.94176269919896</v>
      </c>
      <c r="AB21" s="14" t="s">
        <v>22</v>
      </c>
      <c r="AC21" s="25" t="s">
        <v>12</v>
      </c>
    </row>
    <row r="22" spans="4:29" s="1" customFormat="1" ht="14.25" customHeight="1">
      <c r="D22" s="2" t="s">
        <v>13</v>
      </c>
      <c r="E22" s="119">
        <v>37384.51024328903</v>
      </c>
      <c r="F22" s="14" t="s">
        <v>19</v>
      </c>
      <c r="G22" s="78">
        <v>-62492.5178848984</v>
      </c>
      <c r="H22" s="24">
        <v>19.98030691400675</v>
      </c>
      <c r="I22" s="24">
        <v>200.42903326092912</v>
      </c>
      <c r="J22" s="24">
        <v>897.3243033377843</v>
      </c>
      <c r="K22" s="24">
        <v>798.1521904946218</v>
      </c>
      <c r="L22" s="27">
        <v>197.89120251136455</v>
      </c>
      <c r="M22" s="14" t="s">
        <v>19</v>
      </c>
      <c r="N22" s="25" t="s">
        <v>13</v>
      </c>
      <c r="R22" s="119">
        <v>0</v>
      </c>
      <c r="S22" s="94"/>
      <c r="T22" s="119">
        <v>-100507.49489026565</v>
      </c>
      <c r="U22" s="14" t="s">
        <v>19</v>
      </c>
      <c r="V22" s="78">
        <v>-20830.838502227733</v>
      </c>
      <c r="W22" s="24">
        <v>66.60099056679483</v>
      </c>
      <c r="X22" s="24">
        <v>200.42897230522752</v>
      </c>
      <c r="Y22" s="24">
        <v>299.1080629220142</v>
      </c>
      <c r="Z22" s="24">
        <v>266.0507264308147</v>
      </c>
      <c r="AA22" s="27">
        <v>65.9638198847257</v>
      </c>
      <c r="AB22" s="14" t="s">
        <v>19</v>
      </c>
      <c r="AC22" s="25" t="s">
        <v>13</v>
      </c>
    </row>
    <row r="23" spans="4:29" s="1" customFormat="1" ht="14.25" customHeight="1" thickBot="1">
      <c r="D23" s="2" t="s">
        <v>14</v>
      </c>
      <c r="E23" s="121">
        <v>4308.862239865026</v>
      </c>
      <c r="F23" s="14" t="s">
        <v>20</v>
      </c>
      <c r="G23" s="85">
        <v>-22176.754167998723</v>
      </c>
      <c r="H23" s="32">
        <v>4.99514132333106</v>
      </c>
      <c r="I23" s="33">
        <v>100.29049650370347</v>
      </c>
      <c r="J23" s="33">
        <v>298.763774409087</v>
      </c>
      <c r="K23" s="33">
        <v>0</v>
      </c>
      <c r="L23" s="34">
        <v>6763.076238752739</v>
      </c>
      <c r="M23" s="14" t="s">
        <v>20</v>
      </c>
      <c r="N23" s="25" t="s">
        <v>14</v>
      </c>
      <c r="R23" s="121">
        <v>0</v>
      </c>
      <c r="S23" s="94"/>
      <c r="T23" s="121">
        <v>-11584.615882349597</v>
      </c>
      <c r="U23" s="14" t="s">
        <v>20</v>
      </c>
      <c r="V23" s="85">
        <v>-7392.250540444535</v>
      </c>
      <c r="W23" s="32">
        <v>16.650490656294867</v>
      </c>
      <c r="X23" s="33">
        <v>100.29044453802342</v>
      </c>
      <c r="Y23" s="33">
        <v>99.58791302087523</v>
      </c>
      <c r="Z23" s="33">
        <v>0</v>
      </c>
      <c r="AA23" s="34">
        <v>2254.358637423121</v>
      </c>
      <c r="AB23" s="14" t="s">
        <v>20</v>
      </c>
      <c r="AC23" s="25" t="s">
        <v>14</v>
      </c>
    </row>
    <row r="24" spans="7:27" s="1" customFormat="1" ht="14.25" customHeight="1">
      <c r="G24" s="14" t="s">
        <v>17</v>
      </c>
      <c r="H24" s="14" t="s">
        <v>18</v>
      </c>
      <c r="I24" s="14">
        <v>2</v>
      </c>
      <c r="J24" s="14">
        <v>3</v>
      </c>
      <c r="K24" s="14" t="s">
        <v>19</v>
      </c>
      <c r="L24" s="14" t="s">
        <v>20</v>
      </c>
      <c r="U24" s="97"/>
      <c r="V24" s="14" t="s">
        <v>17</v>
      </c>
      <c r="W24" s="14" t="s">
        <v>18</v>
      </c>
      <c r="X24" s="14">
        <v>2</v>
      </c>
      <c r="Y24" s="14">
        <v>3</v>
      </c>
      <c r="Z24" s="14" t="s">
        <v>19</v>
      </c>
      <c r="AA24" s="14" t="s">
        <v>20</v>
      </c>
    </row>
    <row r="25" spans="18:21" s="1" customFormat="1" ht="14.25" customHeight="1">
      <c r="R25" s="94"/>
      <c r="S25" s="94"/>
      <c r="T25" s="94"/>
      <c r="U25" s="97"/>
    </row>
    <row r="26" spans="7:27" s="1" customFormat="1" ht="14.25" customHeight="1">
      <c r="G26" s="9" t="s">
        <v>9</v>
      </c>
      <c r="H26" s="7" t="s">
        <v>10</v>
      </c>
      <c r="I26" s="7" t="s">
        <v>11</v>
      </c>
      <c r="J26" s="7" t="s">
        <v>12</v>
      </c>
      <c r="K26" s="7" t="s">
        <v>13</v>
      </c>
      <c r="L26" s="7" t="s">
        <v>14</v>
      </c>
      <c r="R26" s="94"/>
      <c r="S26" s="94"/>
      <c r="V26" s="9" t="s">
        <v>9</v>
      </c>
      <c r="W26" s="7" t="s">
        <v>10</v>
      </c>
      <c r="X26" s="7" t="s">
        <v>11</v>
      </c>
      <c r="Y26" s="7" t="s">
        <v>12</v>
      </c>
      <c r="Z26" s="7" t="s">
        <v>13</v>
      </c>
      <c r="AA26" s="7" t="s">
        <v>14</v>
      </c>
    </row>
    <row r="27" spans="18:19" s="1" customFormat="1" ht="14.25" customHeight="1">
      <c r="R27" s="94"/>
      <c r="S27" s="94"/>
    </row>
    <row r="28" spans="2:19" s="1" customFormat="1" ht="14.25" customHeight="1">
      <c r="B28" s="100" t="s">
        <v>23</v>
      </c>
      <c r="G28" s="35">
        <v>2</v>
      </c>
      <c r="H28" s="36">
        <v>1869.040976216739</v>
      </c>
      <c r="I28" s="36">
        <v>213.8159976489574</v>
      </c>
      <c r="J28" s="36">
        <v>45.88314042955254</v>
      </c>
      <c r="K28" s="36">
        <v>1118.593742988391</v>
      </c>
      <c r="L28" s="36">
        <v>20</v>
      </c>
      <c r="R28" s="94"/>
      <c r="S28" s="94"/>
    </row>
    <row r="29" spans="7:27" s="1" customFormat="1" ht="14.25" customHeight="1" thickBot="1">
      <c r="G29" s="37">
        <v>1.9616630092829237</v>
      </c>
      <c r="H29" s="38">
        <v>1828.588857895845</v>
      </c>
      <c r="I29" s="39">
        <v>208.80855006121774</v>
      </c>
      <c r="J29" s="40">
        <v>44.944661436534226</v>
      </c>
      <c r="K29" s="39">
        <v>1094.5067909791255</v>
      </c>
      <c r="L29" s="40">
        <v>19.568666634301387</v>
      </c>
      <c r="M29" s="448" t="s">
        <v>24</v>
      </c>
      <c r="N29" s="41"/>
      <c r="R29" s="94"/>
      <c r="S29" s="94"/>
      <c r="U29" s="97"/>
      <c r="V29" s="63">
        <v>0.002004506382090988</v>
      </c>
      <c r="W29" s="10">
        <v>4.953267782496512</v>
      </c>
      <c r="X29" s="11">
        <v>-20.250555139426044</v>
      </c>
      <c r="Y29" s="12">
        <v>-47.15124495365841</v>
      </c>
      <c r="Z29" s="11">
        <v>1.506666202080718</v>
      </c>
      <c r="AA29" s="12">
        <v>49.767643854447556</v>
      </c>
    </row>
    <row r="30" spans="7:27" s="1" customFormat="1" ht="14.25" customHeight="1">
      <c r="G30" s="14" t="s">
        <v>17</v>
      </c>
      <c r="H30" s="14" t="s">
        <v>18</v>
      </c>
      <c r="I30" s="14">
        <v>2</v>
      </c>
      <c r="J30" s="14">
        <v>3</v>
      </c>
      <c r="K30" s="14" t="s">
        <v>19</v>
      </c>
      <c r="L30" s="14" t="s">
        <v>20</v>
      </c>
      <c r="R30" s="94"/>
      <c r="S30" s="94"/>
      <c r="T30" s="122"/>
      <c r="U30" s="65" t="s">
        <v>32</v>
      </c>
      <c r="V30" s="14" t="s">
        <v>17</v>
      </c>
      <c r="W30" s="14" t="s">
        <v>18</v>
      </c>
      <c r="X30" s="14">
        <v>2</v>
      </c>
      <c r="Y30" s="14">
        <v>3</v>
      </c>
      <c r="Z30" s="14" t="s">
        <v>19</v>
      </c>
      <c r="AA30" s="14" t="s">
        <v>20</v>
      </c>
    </row>
    <row r="31" spans="4:28" s="1" customFormat="1" ht="14.25" customHeight="1">
      <c r="D31" s="15" t="s">
        <v>35</v>
      </c>
      <c r="E31" s="42">
        <v>1</v>
      </c>
      <c r="F31" s="14" t="s">
        <v>17</v>
      </c>
      <c r="G31" s="43">
        <v>1.9616620770793263</v>
      </c>
      <c r="H31" s="44">
        <v>1828.5884785604694</v>
      </c>
      <c r="I31" s="45">
        <v>208.808502627099</v>
      </c>
      <c r="J31" s="46">
        <v>44.944651771978315</v>
      </c>
      <c r="K31" s="44">
        <v>0</v>
      </c>
      <c r="L31" s="46">
        <v>0</v>
      </c>
      <c r="M31" s="14" t="s">
        <v>17</v>
      </c>
      <c r="N31" s="13" t="s">
        <v>35</v>
      </c>
      <c r="S31" s="103"/>
      <c r="T31" s="123">
        <v>0</v>
      </c>
      <c r="U31" s="14" t="s">
        <v>17</v>
      </c>
      <c r="V31" s="68">
        <v>100885.68460712984</v>
      </c>
      <c r="W31" s="17">
        <v>-333.47122197990893</v>
      </c>
      <c r="X31" s="18">
        <v>-743.4398412412294</v>
      </c>
      <c r="Y31" s="19">
        <v>-972.6091814779294</v>
      </c>
      <c r="Z31" s="17">
        <v>-292</v>
      </c>
      <c r="AA31" s="19">
        <v>-2922</v>
      </c>
      <c r="AB31" s="14" t="s">
        <v>17</v>
      </c>
    </row>
    <row r="32" spans="4:29" s="1" customFormat="1" ht="14.25" customHeight="1">
      <c r="D32" s="2" t="s">
        <v>10</v>
      </c>
      <c r="E32" s="47">
        <v>1.000000003021308</v>
      </c>
      <c r="F32" s="14" t="s">
        <v>18</v>
      </c>
      <c r="G32" s="43">
        <v>1.9616631045700428</v>
      </c>
      <c r="H32" s="48">
        <v>1828.5889825138293</v>
      </c>
      <c r="I32" s="49">
        <v>208.80855853330488</v>
      </c>
      <c r="J32" s="50">
        <v>44.944662297823825</v>
      </c>
      <c r="K32" s="51">
        <v>1094.5066834543275</v>
      </c>
      <c r="L32" s="50">
        <v>19.568666846613947</v>
      </c>
      <c r="M32" s="14" t="s">
        <v>18</v>
      </c>
      <c r="N32" s="25" t="s">
        <v>10</v>
      </c>
      <c r="S32" s="2" t="s">
        <v>10</v>
      </c>
      <c r="T32" s="119">
        <v>0</v>
      </c>
      <c r="U32" s="14" t="s">
        <v>18</v>
      </c>
      <c r="V32" s="68">
        <v>-28254.9380203207</v>
      </c>
      <c r="W32" s="21">
        <v>99.86019216937676</v>
      </c>
      <c r="X32" s="22">
        <v>209.31634012603146</v>
      </c>
      <c r="Y32" s="23">
        <v>256.0572553038388</v>
      </c>
      <c r="Z32" s="24">
        <v>6.605264307541809</v>
      </c>
      <c r="AA32" s="23">
        <v>197.22419890591854</v>
      </c>
      <c r="AB32" s="14" t="s">
        <v>18</v>
      </c>
      <c r="AC32" s="25" t="s">
        <v>10</v>
      </c>
    </row>
    <row r="33" spans="4:29" s="1" customFormat="1" ht="14.25" customHeight="1">
      <c r="D33" s="2" t="s">
        <v>11</v>
      </c>
      <c r="E33" s="47">
        <v>0.9999999808030513</v>
      </c>
      <c r="F33" s="14" t="s">
        <v>21</v>
      </c>
      <c r="G33" s="52">
        <v>1.961663064813924</v>
      </c>
      <c r="H33" s="53">
        <v>1828.5889326717352</v>
      </c>
      <c r="I33" s="51">
        <v>208.80853359511815</v>
      </c>
      <c r="J33" s="54">
        <v>44.94466160655536</v>
      </c>
      <c r="K33" s="51">
        <v>1094.506751927097</v>
      </c>
      <c r="L33" s="54">
        <v>19.568667092619545</v>
      </c>
      <c r="M33" s="14" t="s">
        <v>21</v>
      </c>
      <c r="N33" s="25" t="s">
        <v>11</v>
      </c>
      <c r="S33" s="2" t="s">
        <v>11</v>
      </c>
      <c r="T33" s="119">
        <v>0</v>
      </c>
      <c r="U33" s="14" t="s">
        <v>21</v>
      </c>
      <c r="V33" s="78">
        <v>-24003.454651263775</v>
      </c>
      <c r="W33" s="26">
        <v>82.6908268861862</v>
      </c>
      <c r="X33" s="24">
        <v>106.55925348516607</v>
      </c>
      <c r="Y33" s="27">
        <v>222.16843963700248</v>
      </c>
      <c r="Z33" s="24">
        <v>9.860226660112945</v>
      </c>
      <c r="AA33" s="27">
        <v>192.74395272774163</v>
      </c>
      <c r="AB33" s="14" t="s">
        <v>21</v>
      </c>
      <c r="AC33" s="25" t="s">
        <v>11</v>
      </c>
    </row>
    <row r="34" spans="4:29" s="1" customFormat="1" ht="14.25" customHeight="1">
      <c r="D34" s="2" t="s">
        <v>12</v>
      </c>
      <c r="E34" s="93">
        <v>0.9999999766226273</v>
      </c>
      <c r="F34" s="14" t="s">
        <v>22</v>
      </c>
      <c r="G34" s="91">
        <v>1.9616630583742825</v>
      </c>
      <c r="H34" s="55">
        <v>1828.5888756371176</v>
      </c>
      <c r="I34" s="56">
        <v>208.80855241540326</v>
      </c>
      <c r="J34" s="57">
        <v>44.944659148990254</v>
      </c>
      <c r="K34" s="51">
        <v>1094.5067430539568</v>
      </c>
      <c r="L34" s="54">
        <v>19.568666980695415</v>
      </c>
      <c r="M34" s="14" t="s">
        <v>22</v>
      </c>
      <c r="N34" s="25" t="s">
        <v>12</v>
      </c>
      <c r="S34" s="2" t="s">
        <v>12</v>
      </c>
      <c r="T34" s="124">
        <v>0</v>
      </c>
      <c r="U34" s="14" t="s">
        <v>22</v>
      </c>
      <c r="V34" s="90">
        <v>-20404.206668778104</v>
      </c>
      <c r="W34" s="28">
        <v>62.71547835091229</v>
      </c>
      <c r="X34" s="29">
        <v>147.09551803526108</v>
      </c>
      <c r="Y34" s="30">
        <v>142.83880947427946</v>
      </c>
      <c r="Z34" s="24">
        <v>7.977120430400587</v>
      </c>
      <c r="AA34" s="27">
        <v>161.9417721309118</v>
      </c>
      <c r="AB34" s="14" t="s">
        <v>22</v>
      </c>
      <c r="AC34" s="25" t="s">
        <v>12</v>
      </c>
    </row>
    <row r="35" spans="4:29" s="1" customFormat="1" ht="14.25" customHeight="1">
      <c r="D35" s="2" t="s">
        <v>13</v>
      </c>
      <c r="E35" s="47">
        <v>1.0000002253569742</v>
      </c>
      <c r="F35" s="14" t="s">
        <v>19</v>
      </c>
      <c r="G35" s="52">
        <v>1.9616659840062913</v>
      </c>
      <c r="H35" s="51">
        <v>1828.5900963039362</v>
      </c>
      <c r="I35" s="51">
        <v>208.80887191807489</v>
      </c>
      <c r="J35" s="51">
        <v>44.94475040771425</v>
      </c>
      <c r="K35" s="51">
        <v>1094.5042922256318</v>
      </c>
      <c r="L35" s="54">
        <v>19.56864498679001</v>
      </c>
      <c r="M35" s="14" t="s">
        <v>19</v>
      </c>
      <c r="N35" s="25" t="s">
        <v>13</v>
      </c>
      <c r="S35" s="2" t="s">
        <v>13</v>
      </c>
      <c r="T35" s="119">
        <v>-100507.28900063365</v>
      </c>
      <c r="U35" s="14" t="s">
        <v>19</v>
      </c>
      <c r="V35" s="78">
        <v>-20830.83764662385</v>
      </c>
      <c r="W35" s="24">
        <v>66.60093029147096</v>
      </c>
      <c r="X35" s="24">
        <v>200.42890096288195</v>
      </c>
      <c r="Y35" s="24">
        <v>299.1080217060635</v>
      </c>
      <c r="Z35" s="24">
        <v>266.05072239986333</v>
      </c>
      <c r="AA35" s="27">
        <v>65.96391238416888</v>
      </c>
      <c r="AB35" s="14" t="s">
        <v>19</v>
      </c>
      <c r="AC35" s="25" t="s">
        <v>13</v>
      </c>
    </row>
    <row r="36" spans="4:29" s="1" customFormat="1" ht="14.25" customHeight="1" thickBot="1">
      <c r="D36" s="2" t="s">
        <v>14</v>
      </c>
      <c r="E36" s="58">
        <v>1.0000021196048339</v>
      </c>
      <c r="F36" s="14" t="s">
        <v>20</v>
      </c>
      <c r="G36" s="59">
        <v>1.9616697414987392</v>
      </c>
      <c r="H36" s="60">
        <v>1828.5916449726567</v>
      </c>
      <c r="I36" s="61">
        <v>208.8093103223149</v>
      </c>
      <c r="J36" s="61">
        <v>44.94478500355395</v>
      </c>
      <c r="K36" s="61">
        <v>0</v>
      </c>
      <c r="L36" s="62">
        <v>19.56867029418389</v>
      </c>
      <c r="M36" s="14" t="s">
        <v>20</v>
      </c>
      <c r="N36" s="25" t="s">
        <v>14</v>
      </c>
      <c r="S36" s="2" t="s">
        <v>14</v>
      </c>
      <c r="T36" s="121">
        <v>-11584.531154658265</v>
      </c>
      <c r="U36" s="14" t="s">
        <v>20</v>
      </c>
      <c r="V36" s="85">
        <v>-7392.249624649827</v>
      </c>
      <c r="W36" s="32">
        <v>16.650526499466736</v>
      </c>
      <c r="X36" s="33">
        <v>100.29038377131462</v>
      </c>
      <c r="Y36" s="33">
        <v>99.58790031040351</v>
      </c>
      <c r="Z36" s="33">
        <v>0</v>
      </c>
      <c r="AA36" s="34">
        <v>2254.3585199968056</v>
      </c>
      <c r="AB36" s="14" t="s">
        <v>20</v>
      </c>
      <c r="AC36" s="25" t="s">
        <v>14</v>
      </c>
    </row>
    <row r="37" spans="7:27" s="1" customFormat="1" ht="14.25" customHeight="1">
      <c r="G37" s="14" t="s">
        <v>17</v>
      </c>
      <c r="H37" s="14" t="s">
        <v>18</v>
      </c>
      <c r="I37" s="14">
        <v>2</v>
      </c>
      <c r="J37" s="14">
        <v>3</v>
      </c>
      <c r="K37" s="14" t="s">
        <v>19</v>
      </c>
      <c r="L37" s="14" t="s">
        <v>20</v>
      </c>
      <c r="R37" s="94"/>
      <c r="S37" s="94"/>
      <c r="T37" s="94"/>
      <c r="U37" s="97"/>
      <c r="V37" s="14" t="s">
        <v>17</v>
      </c>
      <c r="W37" s="14" t="s">
        <v>18</v>
      </c>
      <c r="X37" s="14">
        <v>2</v>
      </c>
      <c r="Y37" s="14">
        <v>3</v>
      </c>
      <c r="Z37" s="14" t="s">
        <v>19</v>
      </c>
      <c r="AA37" s="14" t="s">
        <v>20</v>
      </c>
    </row>
    <row r="38" spans="18:21" s="1" customFormat="1" ht="14.25" customHeight="1">
      <c r="R38" s="94"/>
      <c r="S38" s="94"/>
      <c r="T38" s="94"/>
      <c r="U38" s="97"/>
    </row>
    <row r="39" spans="7:27" s="1" customFormat="1" ht="14.25" customHeight="1">
      <c r="G39" s="9" t="s">
        <v>9</v>
      </c>
      <c r="H39" s="7" t="s">
        <v>10</v>
      </c>
      <c r="I39" s="7" t="s">
        <v>11</v>
      </c>
      <c r="J39" s="7" t="s">
        <v>12</v>
      </c>
      <c r="K39" s="7" t="s">
        <v>13</v>
      </c>
      <c r="L39" s="7" t="s">
        <v>14</v>
      </c>
      <c r="R39" s="94"/>
      <c r="S39" s="94"/>
      <c r="V39" s="9" t="s">
        <v>9</v>
      </c>
      <c r="W39" s="7" t="s">
        <v>10</v>
      </c>
      <c r="X39" s="7" t="s">
        <v>11</v>
      </c>
      <c r="Y39" s="7" t="s">
        <v>12</v>
      </c>
      <c r="Z39" s="7" t="s">
        <v>13</v>
      </c>
      <c r="AA39" s="7" t="s">
        <v>14</v>
      </c>
    </row>
    <row r="40" spans="2:19" s="1" customFormat="1" ht="14.25" customHeight="1">
      <c r="B40" s="100" t="s">
        <v>25</v>
      </c>
      <c r="R40" s="94"/>
      <c r="S40" s="94"/>
    </row>
    <row r="41" spans="18:19" s="1" customFormat="1" ht="14.25" customHeight="1">
      <c r="R41" s="94"/>
      <c r="S41" s="94"/>
    </row>
    <row r="42" spans="7:27" s="1" customFormat="1" ht="14.25" customHeight="1" thickBot="1">
      <c r="G42" s="279">
        <v>9073826.866415704</v>
      </c>
      <c r="H42" s="280">
        <v>-2265.7219623354417</v>
      </c>
      <c r="I42" s="281">
        <v>-19015.501418632644</v>
      </c>
      <c r="J42" s="282">
        <v>-86285.35269083636</v>
      </c>
      <c r="K42" s="281">
        <v>-2608.509024614731</v>
      </c>
      <c r="L42" s="282">
        <v>-150905.55483162284</v>
      </c>
      <c r="R42" s="94"/>
      <c r="S42" s="94"/>
      <c r="U42" s="97"/>
      <c r="V42" s="63">
        <v>0.0021993007559116306</v>
      </c>
      <c r="W42" s="10">
        <v>4.953330608768435</v>
      </c>
      <c r="X42" s="11">
        <v>-20.25055115438404</v>
      </c>
      <c r="Y42" s="12">
        <v>-47.15124265182991</v>
      </c>
      <c r="Z42" s="11">
        <v>1.5066664218141825</v>
      </c>
      <c r="AA42" s="12">
        <v>49.76760038569381</v>
      </c>
    </row>
    <row r="43" spans="5:27" s="1" customFormat="1" ht="14.25" customHeight="1">
      <c r="E43" s="117" t="s">
        <v>27</v>
      </c>
      <c r="F43" s="65" t="s">
        <v>34</v>
      </c>
      <c r="G43" s="14" t="s">
        <v>17</v>
      </c>
      <c r="H43" s="14" t="s">
        <v>18</v>
      </c>
      <c r="I43" s="14">
        <v>2</v>
      </c>
      <c r="J43" s="14">
        <v>3</v>
      </c>
      <c r="K43" s="14" t="s">
        <v>19</v>
      </c>
      <c r="L43" s="14" t="s">
        <v>20</v>
      </c>
      <c r="R43" s="94"/>
      <c r="S43" s="94"/>
      <c r="T43" s="122"/>
      <c r="U43" s="65" t="s">
        <v>33</v>
      </c>
      <c r="V43" s="67" t="s">
        <v>17</v>
      </c>
      <c r="W43" s="67" t="s">
        <v>18</v>
      </c>
      <c r="X43" s="67">
        <v>2</v>
      </c>
      <c r="Y43" s="67">
        <v>3</v>
      </c>
      <c r="Z43" s="67" t="s">
        <v>19</v>
      </c>
      <c r="AA43" s="67" t="s">
        <v>20</v>
      </c>
    </row>
    <row r="44" spans="4:28" s="1" customFormat="1" ht="14.25" customHeight="1">
      <c r="D44" s="103"/>
      <c r="E44" s="118">
        <v>-17799790.51648527</v>
      </c>
      <c r="F44" s="14" t="s">
        <v>17</v>
      </c>
      <c r="G44" s="68">
        <v>-1736003.8453012425</v>
      </c>
      <c r="H44" s="17">
        <v>709.022128433955</v>
      </c>
      <c r="I44" s="18">
        <v>5283.70434746561</v>
      </c>
      <c r="J44" s="19">
        <v>22000</v>
      </c>
      <c r="K44" s="17">
        <v>876</v>
      </c>
      <c r="L44" s="19">
        <v>8766</v>
      </c>
      <c r="M44" s="14" t="s">
        <v>17</v>
      </c>
      <c r="S44" s="103"/>
      <c r="T44" s="123">
        <v>0</v>
      </c>
      <c r="U44" s="14" t="s">
        <v>17</v>
      </c>
      <c r="V44" s="68">
        <v>100885.68450864863</v>
      </c>
      <c r="W44" s="17">
        <v>-333.4700677271568</v>
      </c>
      <c r="X44" s="18">
        <v>-743.4396476846011</v>
      </c>
      <c r="Y44" s="19">
        <v>-972.6091181431661</v>
      </c>
      <c r="Z44" s="17">
        <v>-292</v>
      </c>
      <c r="AA44" s="19">
        <v>-2922</v>
      </c>
      <c r="AB44" s="14" t="s">
        <v>17</v>
      </c>
    </row>
    <row r="45" spans="4:29" s="1" customFormat="1" ht="14.25" customHeight="1">
      <c r="D45" s="2" t="s">
        <v>10</v>
      </c>
      <c r="E45" s="119">
        <v>6698103.09961077</v>
      </c>
      <c r="F45" s="14" t="s">
        <v>18</v>
      </c>
      <c r="G45" s="68">
        <v>-2753578.524952341</v>
      </c>
      <c r="H45" s="22">
        <v>579.022128433955</v>
      </c>
      <c r="I45" s="22">
        <v>5123.67704477915</v>
      </c>
      <c r="J45" s="23">
        <v>24008.4005882343</v>
      </c>
      <c r="K45" s="24">
        <v>997.605764187625</v>
      </c>
      <c r="L45" s="23">
        <v>56314.3339923468</v>
      </c>
      <c r="M45" s="14" t="s">
        <v>18</v>
      </c>
      <c r="N45" s="25" t="s">
        <v>10</v>
      </c>
      <c r="S45" s="2" t="s">
        <v>10</v>
      </c>
      <c r="T45" s="119">
        <v>0</v>
      </c>
      <c r="U45" s="14" t="s">
        <v>18</v>
      </c>
      <c r="V45" s="68">
        <v>-28254.938950606414</v>
      </c>
      <c r="W45" s="21">
        <v>99.85970731088926</v>
      </c>
      <c r="X45" s="22">
        <v>209.3162866956667</v>
      </c>
      <c r="Y45" s="23">
        <v>256.057247700363</v>
      </c>
      <c r="Z45" s="24">
        <v>6.605266778595666</v>
      </c>
      <c r="AA45" s="23">
        <v>197.22424779695191</v>
      </c>
      <c r="AB45" s="14" t="s">
        <v>18</v>
      </c>
      <c r="AC45" s="25" t="s">
        <v>10</v>
      </c>
    </row>
    <row r="46" spans="4:29" s="1" customFormat="1" ht="14.25" customHeight="1">
      <c r="D46" s="2" t="s">
        <v>11</v>
      </c>
      <c r="E46" s="119">
        <v>5702251.291967901</v>
      </c>
      <c r="F46" s="14" t="s">
        <v>21</v>
      </c>
      <c r="G46" s="78">
        <v>-2344423.393038637</v>
      </c>
      <c r="H46" s="24">
        <v>493.65022016908</v>
      </c>
      <c r="I46" s="24">
        <v>4433.70434746561</v>
      </c>
      <c r="J46" s="27">
        <v>20427.1180904649</v>
      </c>
      <c r="K46" s="24">
        <v>836.604724196768</v>
      </c>
      <c r="L46" s="27">
        <v>47868.8987111383</v>
      </c>
      <c r="M46" s="14" t="s">
        <v>21</v>
      </c>
      <c r="N46" s="25" t="s">
        <v>11</v>
      </c>
      <c r="S46" s="2" t="s">
        <v>11</v>
      </c>
      <c r="T46" s="119">
        <v>0</v>
      </c>
      <c r="U46" s="14" t="s">
        <v>21</v>
      </c>
      <c r="V46" s="78">
        <v>-24003.455289095633</v>
      </c>
      <c r="W46" s="26">
        <v>82.69042507219172</v>
      </c>
      <c r="X46" s="24">
        <v>106.55930193396917</v>
      </c>
      <c r="Y46" s="27">
        <v>222.16843009712724</v>
      </c>
      <c r="Z46" s="24">
        <v>9.86022744565243</v>
      </c>
      <c r="AA46" s="27">
        <v>192.74396338756995</v>
      </c>
      <c r="AB46" s="14" t="s">
        <v>21</v>
      </c>
      <c r="AC46" s="25" t="s">
        <v>11</v>
      </c>
    </row>
    <row r="47" spans="4:29" s="1" customFormat="1" ht="14.25" customHeight="1">
      <c r="D47" s="2" t="s">
        <v>12</v>
      </c>
      <c r="E47" s="120">
        <v>5156911.817941356</v>
      </c>
      <c r="F47" s="14" t="s">
        <v>22</v>
      </c>
      <c r="G47" s="90">
        <v>-2124793.7319576833</v>
      </c>
      <c r="H47" s="29">
        <v>450.20355972788</v>
      </c>
      <c r="I47" s="29">
        <v>3960.21501588708</v>
      </c>
      <c r="J47" s="30">
        <v>18653.6525901587</v>
      </c>
      <c r="K47" s="24">
        <v>759.655939876935</v>
      </c>
      <c r="L47" s="27">
        <v>43341.4615550296</v>
      </c>
      <c r="M47" s="14" t="s">
        <v>22</v>
      </c>
      <c r="N47" s="25" t="s">
        <v>12</v>
      </c>
      <c r="S47" s="2" t="s">
        <v>12</v>
      </c>
      <c r="T47" s="124">
        <v>0</v>
      </c>
      <c r="U47" s="14" t="s">
        <v>22</v>
      </c>
      <c r="V47" s="90">
        <v>-20404.20705360281</v>
      </c>
      <c r="W47" s="28">
        <v>62.71519488814159</v>
      </c>
      <c r="X47" s="29">
        <v>147.09547868888873</v>
      </c>
      <c r="Y47" s="30">
        <v>142.8388175058502</v>
      </c>
      <c r="Z47" s="24">
        <v>7.977121180908738</v>
      </c>
      <c r="AA47" s="27">
        <v>161.94178215929486</v>
      </c>
      <c r="AB47" s="14" t="s">
        <v>22</v>
      </c>
      <c r="AC47" s="25" t="s">
        <v>12</v>
      </c>
    </row>
    <row r="48" spans="4:29" s="1" customFormat="1" ht="14.25" customHeight="1">
      <c r="D48" s="2" t="s">
        <v>13</v>
      </c>
      <c r="E48" s="119">
        <v>170150.24959328986</v>
      </c>
      <c r="F48" s="14" t="s">
        <v>19</v>
      </c>
      <c r="G48" s="78">
        <v>-78567.94348345455</v>
      </c>
      <c r="H48" s="24">
        <v>17.8512318920169</v>
      </c>
      <c r="I48" s="24">
        <v>130.870956788223</v>
      </c>
      <c r="J48" s="24">
        <v>641.862733214525</v>
      </c>
      <c r="K48" s="24">
        <v>-861.3574037404843</v>
      </c>
      <c r="L48" s="27">
        <v>3337.27320132612</v>
      </c>
      <c r="M48" s="14" t="s">
        <v>19</v>
      </c>
      <c r="N48" s="25" t="s">
        <v>13</v>
      </c>
      <c r="S48" s="2" t="s">
        <v>13</v>
      </c>
      <c r="T48" s="119">
        <v>-100507.00615325996</v>
      </c>
      <c r="U48" s="14" t="s">
        <v>19</v>
      </c>
      <c r="V48" s="78">
        <v>-20830.836749624814</v>
      </c>
      <c r="W48" s="24">
        <v>66.60081863353473</v>
      </c>
      <c r="X48" s="24">
        <v>200.42881818459412</v>
      </c>
      <c r="Y48" s="24">
        <v>299.10797849976063</v>
      </c>
      <c r="Z48" s="24">
        <v>266.0507181730284</v>
      </c>
      <c r="AA48" s="27">
        <v>65.96400934490207</v>
      </c>
      <c r="AB48" s="14" t="s">
        <v>19</v>
      </c>
      <c r="AC48" s="25" t="s">
        <v>13</v>
      </c>
    </row>
    <row r="49" spans="4:29" s="1" customFormat="1" ht="14.25" customHeight="1" thickBot="1">
      <c r="D49" s="2" t="s">
        <v>14</v>
      </c>
      <c r="E49" s="121">
        <v>72374.0573719521</v>
      </c>
      <c r="F49" s="14" t="s">
        <v>20</v>
      </c>
      <c r="G49" s="85">
        <v>-36459.427682346075</v>
      </c>
      <c r="H49" s="33">
        <v>15.9726936785544</v>
      </c>
      <c r="I49" s="33">
        <v>83.3297062469759</v>
      </c>
      <c r="J49" s="33">
        <v>554.318688763919</v>
      </c>
      <c r="K49" s="33">
        <v>0</v>
      </c>
      <c r="L49" s="34">
        <v>-8722.412633163181</v>
      </c>
      <c r="M49" s="14" t="s">
        <v>20</v>
      </c>
      <c r="N49" s="25" t="s">
        <v>14</v>
      </c>
      <c r="S49" s="2" t="s">
        <v>14</v>
      </c>
      <c r="T49" s="121">
        <v>-11584.414977941136</v>
      </c>
      <c r="U49" s="14" t="s">
        <v>20</v>
      </c>
      <c r="V49" s="85">
        <v>-7392.2486650197625</v>
      </c>
      <c r="W49" s="32">
        <v>16.650591213631092</v>
      </c>
      <c r="X49" s="33">
        <v>100.29031333586673</v>
      </c>
      <c r="Y49" s="33">
        <v>99.58788699189539</v>
      </c>
      <c r="Z49" s="33">
        <v>0</v>
      </c>
      <c r="AA49" s="34">
        <v>2254.358396925581</v>
      </c>
      <c r="AB49" s="14" t="s">
        <v>20</v>
      </c>
      <c r="AC49" s="25" t="s">
        <v>14</v>
      </c>
    </row>
    <row r="50" spans="7:27" s="1" customFormat="1" ht="14.25" customHeight="1">
      <c r="G50" s="14" t="s">
        <v>17</v>
      </c>
      <c r="H50" s="14" t="s">
        <v>18</v>
      </c>
      <c r="I50" s="14">
        <v>2</v>
      </c>
      <c r="J50" s="14">
        <v>3</v>
      </c>
      <c r="K50" s="14" t="s">
        <v>19</v>
      </c>
      <c r="L50" s="14" t="s">
        <v>20</v>
      </c>
      <c r="V50" s="14" t="s">
        <v>17</v>
      </c>
      <c r="W50" s="14" t="s">
        <v>18</v>
      </c>
      <c r="X50" s="14">
        <v>2</v>
      </c>
      <c r="Y50" s="14">
        <v>3</v>
      </c>
      <c r="Z50" s="14" t="s">
        <v>19</v>
      </c>
      <c r="AA50" s="14" t="s">
        <v>20</v>
      </c>
    </row>
    <row r="51" s="1" customFormat="1" ht="14.25" customHeight="1"/>
    <row r="52" spans="7:27" s="1" customFormat="1" ht="14.25" customHeight="1">
      <c r="G52" s="9" t="s">
        <v>9</v>
      </c>
      <c r="H52" s="7" t="s">
        <v>10</v>
      </c>
      <c r="I52" s="7" t="s">
        <v>11</v>
      </c>
      <c r="J52" s="7" t="s">
        <v>12</v>
      </c>
      <c r="K52" s="7" t="s">
        <v>13</v>
      </c>
      <c r="L52" s="7" t="s">
        <v>14</v>
      </c>
      <c r="V52" s="9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</row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B1:AC67"/>
  <sheetViews>
    <sheetView showGridLines="0" zoomScalePageLayoutView="0" workbookViewId="0" topLeftCell="A1">
      <selection activeCell="V20" sqref="V20"/>
    </sheetView>
  </sheetViews>
  <sheetFormatPr defaultColWidth="9.140625" defaultRowHeight="12.75"/>
  <cols>
    <col min="1" max="4" width="10.7109375" style="0" customWidth="1"/>
    <col min="5" max="5" width="3.28125" style="0" customWidth="1"/>
    <col min="6" max="11" width="10.7109375" style="0" customWidth="1"/>
    <col min="12" max="12" width="3.28125" style="0" customWidth="1"/>
    <col min="13" max="15" width="10.7109375" style="0" customWidth="1"/>
    <col min="21" max="21" width="3.28125" style="0" customWidth="1"/>
    <col min="28" max="28" width="3.28125" style="0" customWidth="1"/>
  </cols>
  <sheetData>
    <row r="1" spans="2:13" ht="14.2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4" ht="14.2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N2" s="437">
        <v>50</v>
      </c>
    </row>
    <row r="3" spans="2:14" ht="14.25" customHeight="1" thickBot="1">
      <c r="B3" s="130"/>
      <c r="C3" s="130"/>
      <c r="D3" s="130"/>
      <c r="E3" s="130"/>
      <c r="F3" s="130"/>
      <c r="G3" s="130"/>
      <c r="H3" s="130"/>
      <c r="I3" s="130"/>
      <c r="J3" s="130"/>
      <c r="M3" s="2" t="s">
        <v>3</v>
      </c>
      <c r="N3" s="133">
        <v>50.00999999999862</v>
      </c>
    </row>
    <row r="4" spans="2:14" ht="14.25" customHeight="1">
      <c r="B4" s="130"/>
      <c r="C4" s="130"/>
      <c r="D4" s="130"/>
      <c r="E4" s="130"/>
      <c r="F4" s="130"/>
      <c r="G4" s="130"/>
      <c r="H4" s="130"/>
      <c r="I4" s="130"/>
      <c r="J4" s="130"/>
      <c r="N4" s="131">
        <f>N2+N3</f>
        <v>100.00999999999863</v>
      </c>
    </row>
    <row r="5" spans="13:14" ht="14.25" customHeight="1" thickBot="1">
      <c r="M5" s="2" t="s">
        <v>5</v>
      </c>
      <c r="N5" s="133">
        <v>100</v>
      </c>
    </row>
    <row r="6" ht="14.25" customHeight="1">
      <c r="M6" s="130"/>
    </row>
    <row r="7" spans="2:10" ht="14.25" customHeight="1">
      <c r="B7" s="130"/>
      <c r="C7" s="130"/>
      <c r="D7" s="130"/>
      <c r="E7" s="130"/>
      <c r="F7" s="130"/>
      <c r="G7" s="130"/>
      <c r="I7" s="130"/>
      <c r="J7" s="130"/>
    </row>
    <row r="8" spans="2:10" ht="14.25" customHeight="1">
      <c r="B8" s="130"/>
      <c r="C8" s="130"/>
      <c r="D8" s="130"/>
      <c r="E8" s="130"/>
      <c r="F8" s="130"/>
      <c r="G8" s="130"/>
      <c r="H8" s="196" t="s">
        <v>54</v>
      </c>
      <c r="J8" s="130"/>
    </row>
    <row r="9" spans="2:13" ht="14.25" customHeight="1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2:13" ht="14.25" customHeight="1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2:29" ht="14.25" customHeight="1">
      <c r="B11" s="134" t="s">
        <v>55</v>
      </c>
      <c r="C11" s="130"/>
      <c r="D11" s="130"/>
      <c r="E11" s="130"/>
      <c r="F11" s="135" t="s">
        <v>9</v>
      </c>
      <c r="G11" s="136" t="s">
        <v>10</v>
      </c>
      <c r="H11" s="136" t="s">
        <v>11</v>
      </c>
      <c r="I11" s="136" t="s">
        <v>12</v>
      </c>
      <c r="J11" s="136" t="s">
        <v>13</v>
      </c>
      <c r="K11" s="136" t="s">
        <v>14</v>
      </c>
      <c r="L11" s="130"/>
      <c r="M11" s="130"/>
      <c r="R11" s="134" t="s">
        <v>62</v>
      </c>
      <c r="S11" s="130"/>
      <c r="T11" s="130"/>
      <c r="U11" s="130"/>
      <c r="V11" s="135" t="s">
        <v>9</v>
      </c>
      <c r="W11" s="136" t="s">
        <v>10</v>
      </c>
      <c r="X11" s="136" t="s">
        <v>11</v>
      </c>
      <c r="Y11" s="136" t="s">
        <v>12</v>
      </c>
      <c r="Z11" s="136" t="s">
        <v>13</v>
      </c>
      <c r="AA11" s="136" t="s">
        <v>14</v>
      </c>
      <c r="AB11" s="130"/>
      <c r="AC11" s="130"/>
    </row>
    <row r="12" spans="2:29" ht="14.25" customHeight="1">
      <c r="B12" s="130"/>
      <c r="C12" s="130"/>
      <c r="D12" s="130"/>
      <c r="E12" s="436" t="s">
        <v>91</v>
      </c>
      <c r="F12" s="137" t="s">
        <v>17</v>
      </c>
      <c r="G12" s="137" t="s">
        <v>18</v>
      </c>
      <c r="H12" s="137">
        <v>2</v>
      </c>
      <c r="I12" s="137">
        <v>3</v>
      </c>
      <c r="J12" s="137" t="s">
        <v>19</v>
      </c>
      <c r="K12" s="137" t="s">
        <v>20</v>
      </c>
      <c r="L12" s="130"/>
      <c r="M12" s="130"/>
      <c r="R12" s="130"/>
      <c r="S12" s="130"/>
      <c r="T12" s="130"/>
      <c r="U12" s="436" t="s">
        <v>94</v>
      </c>
      <c r="V12" s="137" t="s">
        <v>17</v>
      </c>
      <c r="W12" s="137" t="s">
        <v>18</v>
      </c>
      <c r="X12" s="137">
        <v>2</v>
      </c>
      <c r="Y12" s="137">
        <v>3</v>
      </c>
      <c r="Z12" s="137" t="s">
        <v>19</v>
      </c>
      <c r="AA12" s="137" t="s">
        <v>20</v>
      </c>
      <c r="AB12" s="130"/>
      <c r="AC12" s="130"/>
    </row>
    <row r="13" spans="2:29" ht="14.25" customHeight="1">
      <c r="B13" s="130"/>
      <c r="C13" s="130"/>
      <c r="D13" s="132" t="s">
        <v>56</v>
      </c>
      <c r="E13" s="137" t="s">
        <v>17</v>
      </c>
      <c r="F13" s="138">
        <v>-928657.402892079</v>
      </c>
      <c r="G13" s="139">
        <v>300.1249619693523</v>
      </c>
      <c r="H13" s="140">
        <v>2330.1113238746348</v>
      </c>
      <c r="I13" s="141">
        <v>9359.217001907402</v>
      </c>
      <c r="J13" s="139">
        <v>227.3030866161256</v>
      </c>
      <c r="K13" s="141">
        <v>5975.444398190743</v>
      </c>
      <c r="L13" s="137" t="s">
        <v>17</v>
      </c>
      <c r="M13" s="142" t="s">
        <v>56</v>
      </c>
      <c r="R13" s="130"/>
      <c r="S13" s="130"/>
      <c r="T13" s="132" t="s">
        <v>56</v>
      </c>
      <c r="U13" s="137" t="s">
        <v>17</v>
      </c>
      <c r="V13" s="138">
        <f aca="true" t="shared" si="0" ref="V13:AA15">F13-F20-F27</f>
        <v>7.961259222589433</v>
      </c>
      <c r="W13" s="139">
        <f t="shared" si="0"/>
        <v>-0.0016813740214729478</v>
      </c>
      <c r="X13" s="140">
        <f t="shared" si="0"/>
        <v>-0.01472421411472169</v>
      </c>
      <c r="Y13" s="141">
        <f t="shared" si="0"/>
        <v>-0.06840727465896634</v>
      </c>
      <c r="Z13" s="139">
        <f t="shared" si="0"/>
        <v>-0.0012745129668019217</v>
      </c>
      <c r="AA13" s="141">
        <f t="shared" si="0"/>
        <v>-0.1254568183712763</v>
      </c>
      <c r="AB13" s="137" t="s">
        <v>17</v>
      </c>
      <c r="AC13" s="142" t="s">
        <v>56</v>
      </c>
    </row>
    <row r="14" spans="2:29" ht="14.25" customHeight="1">
      <c r="B14" s="143"/>
      <c r="C14" s="130"/>
      <c r="D14" s="132" t="s">
        <v>57</v>
      </c>
      <c r="E14" s="137" t="s">
        <v>18</v>
      </c>
      <c r="F14" s="144">
        <v>-308548.15943074145</v>
      </c>
      <c r="G14" s="145">
        <v>100.041653989784</v>
      </c>
      <c r="H14" s="146">
        <v>743.4401502304072</v>
      </c>
      <c r="I14" s="147">
        <v>3220.6945543677657</v>
      </c>
      <c r="J14" s="148">
        <v>76.13303093047375</v>
      </c>
      <c r="K14" s="147">
        <v>1993.774097724321</v>
      </c>
      <c r="L14" s="137" t="s">
        <v>18</v>
      </c>
      <c r="M14" s="142" t="s">
        <v>57</v>
      </c>
      <c r="R14" s="130"/>
      <c r="S14" s="130"/>
      <c r="T14" s="132" t="s">
        <v>57</v>
      </c>
      <c r="U14" s="137" t="s">
        <v>18</v>
      </c>
      <c r="V14" s="144">
        <f t="shared" si="0"/>
        <v>2.6451432761062676</v>
      </c>
      <c r="W14" s="145">
        <f t="shared" si="0"/>
        <v>-0.0005592444245792194</v>
      </c>
      <c r="X14" s="146">
        <f t="shared" si="0"/>
        <v>-0.0048960838320226685</v>
      </c>
      <c r="Y14" s="147">
        <f t="shared" si="0"/>
        <v>-0.02273800690591088</v>
      </c>
      <c r="Z14" s="148">
        <f t="shared" si="0"/>
        <v>-0.00042285033168809605</v>
      </c>
      <c r="AA14" s="147">
        <f t="shared" si="0"/>
        <v>-0.041396388072826085</v>
      </c>
      <c r="AB14" s="137" t="s">
        <v>18</v>
      </c>
      <c r="AC14" s="142" t="s">
        <v>57</v>
      </c>
    </row>
    <row r="15" spans="2:29" ht="14.25" customHeight="1">
      <c r="B15" s="130"/>
      <c r="C15" s="130"/>
      <c r="D15" s="132" t="s">
        <v>58</v>
      </c>
      <c r="E15" s="137" t="s">
        <v>21</v>
      </c>
      <c r="F15" s="149">
        <v>-317452.1891055827</v>
      </c>
      <c r="G15" s="150">
        <v>100.04165398978414</v>
      </c>
      <c r="H15" s="148">
        <v>843.2310234138204</v>
      </c>
      <c r="I15" s="151">
        <v>3220.694554367762</v>
      </c>
      <c r="J15" s="148">
        <v>73.32224618027362</v>
      </c>
      <c r="K15" s="151">
        <v>1978.7465392191616</v>
      </c>
      <c r="L15" s="137" t="s">
        <v>21</v>
      </c>
      <c r="M15" s="142" t="s">
        <v>58</v>
      </c>
      <c r="R15" s="130"/>
      <c r="S15" s="130"/>
      <c r="T15" s="132" t="s">
        <v>58</v>
      </c>
      <c r="U15" s="137" t="s">
        <v>21</v>
      </c>
      <c r="V15" s="149">
        <f t="shared" si="0"/>
        <v>2.7214763110268905</v>
      </c>
      <c r="W15" s="150">
        <f t="shared" si="0"/>
        <v>-0.0005699963966918631</v>
      </c>
      <c r="X15" s="148">
        <f t="shared" si="0"/>
        <v>-0.0050022897821691</v>
      </c>
      <c r="Y15" s="151">
        <f t="shared" si="0"/>
        <v>-0.0233087305969093</v>
      </c>
      <c r="Z15" s="148">
        <f t="shared" si="0"/>
        <v>-0.00044050566943099057</v>
      </c>
      <c r="AA15" s="151">
        <f t="shared" si="0"/>
        <v>-0.045142932892758836</v>
      </c>
      <c r="AB15" s="137" t="s">
        <v>21</v>
      </c>
      <c r="AC15" s="142" t="s">
        <v>58</v>
      </c>
    </row>
    <row r="16" spans="2:29" ht="14.25" customHeight="1" thickBot="1">
      <c r="B16" s="130"/>
      <c r="C16" s="130"/>
      <c r="D16" s="132" t="s">
        <v>59</v>
      </c>
      <c r="E16" s="137" t="s">
        <v>22</v>
      </c>
      <c r="F16" s="152">
        <v>-302657.05435575487</v>
      </c>
      <c r="G16" s="153">
        <v>100.04165398978412</v>
      </c>
      <c r="H16" s="154">
        <v>743.4401502304072</v>
      </c>
      <c r="I16" s="155">
        <v>2917.827893171874</v>
      </c>
      <c r="J16" s="154">
        <v>77.84780950537822</v>
      </c>
      <c r="K16" s="155">
        <v>2002.9237612472607</v>
      </c>
      <c r="L16" s="137" t="s">
        <v>22</v>
      </c>
      <c r="M16" s="142" t="s">
        <v>59</v>
      </c>
      <c r="R16" s="130"/>
      <c r="S16" s="130"/>
      <c r="T16" s="132" t="s">
        <v>59</v>
      </c>
      <c r="U16" s="137" t="s">
        <v>22</v>
      </c>
      <c r="V16" s="152">
        <f aca="true" t="shared" si="1" ref="V16:AA16">F16-F23-F30</f>
        <v>2.594639635351996</v>
      </c>
      <c r="W16" s="153">
        <f t="shared" si="1"/>
        <v>-0.0005521332001876544</v>
      </c>
      <c r="X16" s="154">
        <f t="shared" si="1"/>
        <v>-0.004825840500529921</v>
      </c>
      <c r="Y16" s="155">
        <f t="shared" si="1"/>
        <v>-0.022360537155691418</v>
      </c>
      <c r="Z16" s="154">
        <f t="shared" si="1"/>
        <v>-0.0004111569656828351</v>
      </c>
      <c r="AA16" s="155">
        <f t="shared" si="1"/>
        <v>-0.03891749740569139</v>
      </c>
      <c r="AB16" s="137" t="s">
        <v>22</v>
      </c>
      <c r="AC16" s="142" t="s">
        <v>59</v>
      </c>
    </row>
    <row r="17" spans="2:29" ht="14.25" customHeight="1">
      <c r="B17" s="130"/>
      <c r="C17" s="130"/>
      <c r="D17" s="130"/>
      <c r="E17" s="130"/>
      <c r="F17" s="137" t="s">
        <v>17</v>
      </c>
      <c r="G17" s="137" t="s">
        <v>18</v>
      </c>
      <c r="H17" s="137">
        <v>2</v>
      </c>
      <c r="I17" s="137">
        <v>3</v>
      </c>
      <c r="J17" s="137" t="s">
        <v>19</v>
      </c>
      <c r="K17" s="137" t="s">
        <v>20</v>
      </c>
      <c r="L17" s="130"/>
      <c r="M17" s="130"/>
      <c r="R17" s="130"/>
      <c r="S17" s="130"/>
      <c r="T17" s="130"/>
      <c r="U17" s="130"/>
      <c r="V17" s="137" t="s">
        <v>17</v>
      </c>
      <c r="W17" s="137" t="s">
        <v>18</v>
      </c>
      <c r="X17" s="137">
        <v>2</v>
      </c>
      <c r="Y17" s="137">
        <v>3</v>
      </c>
      <c r="Z17" s="137" t="s">
        <v>19</v>
      </c>
      <c r="AA17" s="137" t="s">
        <v>20</v>
      </c>
      <c r="AB17" s="130"/>
      <c r="AC17" s="130"/>
    </row>
    <row r="18" spans="2:29" ht="14.25" customHeight="1">
      <c r="B18" s="134" t="s">
        <v>60</v>
      </c>
      <c r="C18" s="130"/>
      <c r="D18" s="130"/>
      <c r="E18" s="130"/>
      <c r="F18" s="135" t="s">
        <v>9</v>
      </c>
      <c r="G18" s="136" t="s">
        <v>10</v>
      </c>
      <c r="H18" s="136" t="s">
        <v>11</v>
      </c>
      <c r="I18" s="136" t="s">
        <v>12</v>
      </c>
      <c r="J18" s="136" t="s">
        <v>13</v>
      </c>
      <c r="K18" s="136" t="s">
        <v>14</v>
      </c>
      <c r="L18" s="130"/>
      <c r="M18" s="130"/>
      <c r="R18" s="134" t="s">
        <v>63</v>
      </c>
      <c r="S18" s="130"/>
      <c r="T18" s="130"/>
      <c r="U18" s="130"/>
      <c r="V18" s="135" t="s">
        <v>9</v>
      </c>
      <c r="W18" s="136" t="s">
        <v>10</v>
      </c>
      <c r="X18" s="136" t="s">
        <v>11</v>
      </c>
      <c r="Y18" s="136" t="s">
        <v>12</v>
      </c>
      <c r="Z18" s="136" t="s">
        <v>13</v>
      </c>
      <c r="AA18" s="136" t="s">
        <v>14</v>
      </c>
      <c r="AB18" s="130"/>
      <c r="AC18" s="130"/>
    </row>
    <row r="19" spans="2:29" ht="14.25" customHeight="1">
      <c r="B19" s="130"/>
      <c r="C19" s="130"/>
      <c r="D19" s="130"/>
      <c r="E19" s="436" t="s">
        <v>92</v>
      </c>
      <c r="F19" s="137" t="s">
        <v>17</v>
      </c>
      <c r="G19" s="137" t="s">
        <v>18</v>
      </c>
      <c r="H19" s="137">
        <v>2</v>
      </c>
      <c r="I19" s="137">
        <v>3</v>
      </c>
      <c r="J19" s="137" t="s">
        <v>19</v>
      </c>
      <c r="K19" s="137" t="s">
        <v>20</v>
      </c>
      <c r="L19" s="130"/>
      <c r="M19" s="130"/>
      <c r="R19" s="130"/>
      <c r="S19" s="130"/>
      <c r="T19" s="130"/>
      <c r="U19" s="436" t="s">
        <v>95</v>
      </c>
      <c r="V19" s="137" t="s">
        <v>17</v>
      </c>
      <c r="W19" s="137" t="s">
        <v>18</v>
      </c>
      <c r="X19" s="137">
        <v>2</v>
      </c>
      <c r="Y19" s="137">
        <v>3</v>
      </c>
      <c r="Z19" s="137" t="s">
        <v>19</v>
      </c>
      <c r="AA19" s="137" t="s">
        <v>20</v>
      </c>
      <c r="AB19" s="130"/>
      <c r="AC19" s="130"/>
    </row>
    <row r="20" spans="2:29" ht="14.25" customHeight="1">
      <c r="B20" s="130"/>
      <c r="C20" s="130"/>
      <c r="D20" s="132" t="s">
        <v>56</v>
      </c>
      <c r="E20" s="137" t="s">
        <v>17</v>
      </c>
      <c r="F20" s="138">
        <v>-928665.3641513016</v>
      </c>
      <c r="G20" s="139">
        <v>300.12664334337376</v>
      </c>
      <c r="H20" s="140">
        <v>2330.1260480887495</v>
      </c>
      <c r="I20" s="141">
        <v>9359.28540918206</v>
      </c>
      <c r="J20" s="139">
        <v>227.3043611290924</v>
      </c>
      <c r="K20" s="141">
        <v>5975.569855009115</v>
      </c>
      <c r="L20" s="137" t="s">
        <v>17</v>
      </c>
      <c r="M20" s="142" t="s">
        <v>56</v>
      </c>
      <c r="R20" s="130"/>
      <c r="S20" s="130"/>
      <c r="T20" s="132" t="s">
        <v>56</v>
      </c>
      <c r="U20" s="137" t="s">
        <v>17</v>
      </c>
      <c r="V20" s="156">
        <v>-8.36735125631094E-11</v>
      </c>
      <c r="W20" s="157">
        <v>8.810729923425242E-13</v>
      </c>
      <c r="X20" s="158">
        <v>-5.684341886080802E-14</v>
      </c>
      <c r="Y20" s="159">
        <v>1.7621459846850485E-12</v>
      </c>
      <c r="Z20" s="157">
        <v>0</v>
      </c>
      <c r="AA20" s="159">
        <v>0</v>
      </c>
      <c r="AB20" s="137" t="s">
        <v>17</v>
      </c>
      <c r="AC20" s="142" t="s">
        <v>56</v>
      </c>
    </row>
    <row r="21" spans="2:29" ht="14.25" customHeight="1">
      <c r="B21" s="130"/>
      <c r="C21" s="130"/>
      <c r="D21" s="132" t="s">
        <v>57</v>
      </c>
      <c r="E21" s="137" t="s">
        <v>18</v>
      </c>
      <c r="F21" s="144">
        <v>-308550.8052288846</v>
      </c>
      <c r="G21" s="145">
        <v>99.8255889606856</v>
      </c>
      <c r="H21" s="146">
        <v>774.8116389595741</v>
      </c>
      <c r="I21" s="147">
        <v>3110.948321339005</v>
      </c>
      <c r="J21" s="148">
        <v>75.41368899473582</v>
      </c>
      <c r="K21" s="147">
        <v>1971.7302884378455</v>
      </c>
      <c r="L21" s="137" t="s">
        <v>18</v>
      </c>
      <c r="M21" s="142" t="s">
        <v>57</v>
      </c>
      <c r="R21" s="130"/>
      <c r="S21" s="130"/>
      <c r="T21" s="132" t="s">
        <v>57</v>
      </c>
      <c r="U21" s="137" t="s">
        <v>18</v>
      </c>
      <c r="V21" s="160">
        <v>-1.418811734765768E-10</v>
      </c>
      <c r="W21" s="161">
        <v>1.8474111129762605E-13</v>
      </c>
      <c r="X21" s="162">
        <v>-1.7053025658242404E-13</v>
      </c>
      <c r="Y21" s="163">
        <v>1.0231815394945443E-12</v>
      </c>
      <c r="Z21" s="164">
        <v>0</v>
      </c>
      <c r="AA21" s="163">
        <v>0</v>
      </c>
      <c r="AB21" s="137" t="s">
        <v>18</v>
      </c>
      <c r="AC21" s="142" t="s">
        <v>57</v>
      </c>
    </row>
    <row r="22" spans="2:29" ht="14.25" customHeight="1">
      <c r="B22" s="130"/>
      <c r="C22" s="130"/>
      <c r="D22" s="132" t="s">
        <v>58</v>
      </c>
      <c r="E22" s="137" t="s">
        <v>21</v>
      </c>
      <c r="F22" s="149">
        <v>-317454.9049082298</v>
      </c>
      <c r="G22" s="150">
        <v>101.74482481221337</v>
      </c>
      <c r="H22" s="148">
        <v>791.6188688012127</v>
      </c>
      <c r="I22" s="151">
        <v>3189.0330856159444</v>
      </c>
      <c r="J22" s="148">
        <v>78.5624488505565</v>
      </c>
      <c r="K22" s="151">
        <v>2150.1800576789587</v>
      </c>
      <c r="L22" s="137" t="s">
        <v>21</v>
      </c>
      <c r="M22" s="142" t="s">
        <v>58</v>
      </c>
      <c r="R22" s="130"/>
      <c r="S22" s="130"/>
      <c r="T22" s="132" t="s">
        <v>58</v>
      </c>
      <c r="U22" s="137" t="s">
        <v>21</v>
      </c>
      <c r="V22" s="165">
        <v>-6.184563972055912E-11</v>
      </c>
      <c r="W22" s="166">
        <v>3.979039320256561E-13</v>
      </c>
      <c r="X22" s="164">
        <v>5.684341886080802E-14</v>
      </c>
      <c r="Y22" s="167">
        <v>7.389644451905042E-13</v>
      </c>
      <c r="Z22" s="164">
        <v>0</v>
      </c>
      <c r="AA22" s="167">
        <v>0</v>
      </c>
      <c r="AB22" s="137" t="s">
        <v>21</v>
      </c>
      <c r="AC22" s="142" t="s">
        <v>58</v>
      </c>
    </row>
    <row r="23" spans="2:29" ht="14.25" customHeight="1" thickBot="1">
      <c r="B23" s="130"/>
      <c r="C23" s="130"/>
      <c r="D23" s="132" t="s">
        <v>59</v>
      </c>
      <c r="E23" s="137" t="s">
        <v>22</v>
      </c>
      <c r="F23" s="152">
        <v>-302659.65401418717</v>
      </c>
      <c r="G23" s="153">
        <v>98.55622957047481</v>
      </c>
      <c r="H23" s="154">
        <v>763.6955403279626</v>
      </c>
      <c r="I23" s="155">
        <v>3059.3040022271116</v>
      </c>
      <c r="J23" s="154">
        <v>73.32822328380007</v>
      </c>
      <c r="K23" s="155">
        <v>1853.65950889231</v>
      </c>
      <c r="L23" s="137" t="s">
        <v>22</v>
      </c>
      <c r="M23" s="142" t="s">
        <v>59</v>
      </c>
      <c r="R23" s="130"/>
      <c r="S23" s="130"/>
      <c r="T23" s="132" t="s">
        <v>59</v>
      </c>
      <c r="U23" s="137" t="s">
        <v>22</v>
      </c>
      <c r="V23" s="168">
        <v>1.2005330063402653E-10</v>
      </c>
      <c r="W23" s="169">
        <v>2.984279490192421E-13</v>
      </c>
      <c r="X23" s="170">
        <v>5.684341886080802E-14</v>
      </c>
      <c r="Y23" s="171">
        <v>0</v>
      </c>
      <c r="Z23" s="170">
        <v>0</v>
      </c>
      <c r="AA23" s="171">
        <v>0</v>
      </c>
      <c r="AB23" s="137" t="s">
        <v>22</v>
      </c>
      <c r="AC23" s="142" t="s">
        <v>59</v>
      </c>
    </row>
    <row r="24" spans="2:29" ht="14.25" customHeight="1">
      <c r="B24" s="130"/>
      <c r="C24" s="130"/>
      <c r="D24" s="130"/>
      <c r="E24" s="130"/>
      <c r="F24" s="137" t="s">
        <v>17</v>
      </c>
      <c r="G24" s="137" t="s">
        <v>18</v>
      </c>
      <c r="H24" s="137">
        <v>2</v>
      </c>
      <c r="I24" s="137">
        <v>3</v>
      </c>
      <c r="J24" s="137" t="s">
        <v>19</v>
      </c>
      <c r="K24" s="137" t="s">
        <v>20</v>
      </c>
      <c r="L24" s="130"/>
      <c r="M24" s="130"/>
      <c r="R24" s="130"/>
      <c r="S24" s="130"/>
      <c r="T24" s="130"/>
      <c r="U24" s="130"/>
      <c r="V24" s="137" t="s">
        <v>17</v>
      </c>
      <c r="W24" s="137" t="s">
        <v>18</v>
      </c>
      <c r="X24" s="137">
        <v>2</v>
      </c>
      <c r="Y24" s="137">
        <v>3</v>
      </c>
      <c r="Z24" s="137" t="s">
        <v>19</v>
      </c>
      <c r="AA24" s="137" t="s">
        <v>20</v>
      </c>
      <c r="AB24" s="130"/>
      <c r="AC24" s="130"/>
    </row>
    <row r="25" spans="2:27" ht="14.25" customHeight="1">
      <c r="B25" s="134" t="s">
        <v>61</v>
      </c>
      <c r="C25" s="130"/>
      <c r="D25" s="130"/>
      <c r="E25" s="130"/>
      <c r="F25" s="135" t="s">
        <v>9</v>
      </c>
      <c r="G25" s="136" t="s">
        <v>10</v>
      </c>
      <c r="H25" s="136" t="s">
        <v>11</v>
      </c>
      <c r="I25" s="136" t="s">
        <v>12</v>
      </c>
      <c r="J25" s="136" t="s">
        <v>13</v>
      </c>
      <c r="K25" s="136" t="s">
        <v>14</v>
      </c>
      <c r="L25" s="130"/>
      <c r="M25" s="130"/>
      <c r="S25" s="130"/>
      <c r="T25" s="130"/>
      <c r="U25" s="130"/>
      <c r="V25" s="135" t="s">
        <v>9</v>
      </c>
      <c r="W25" s="136" t="s">
        <v>10</v>
      </c>
      <c r="X25" s="136" t="s">
        <v>11</v>
      </c>
      <c r="Y25" s="136" t="s">
        <v>12</v>
      </c>
      <c r="Z25" s="136" t="s">
        <v>13</v>
      </c>
      <c r="AA25" s="136" t="s">
        <v>14</v>
      </c>
    </row>
    <row r="26" spans="2:29" ht="14.25" customHeight="1">
      <c r="B26" s="130"/>
      <c r="C26" s="130"/>
      <c r="D26" s="130"/>
      <c r="E26" s="436" t="s">
        <v>93</v>
      </c>
      <c r="F26" s="137" t="s">
        <v>17</v>
      </c>
      <c r="G26" s="137" t="s">
        <v>18</v>
      </c>
      <c r="H26" s="137">
        <v>2</v>
      </c>
      <c r="I26" s="137">
        <v>3</v>
      </c>
      <c r="J26" s="137" t="s">
        <v>19</v>
      </c>
      <c r="K26" s="137" t="s">
        <v>20</v>
      </c>
      <c r="L26" s="130"/>
      <c r="M26" s="130"/>
      <c r="R26" s="188" t="s">
        <v>65</v>
      </c>
      <c r="S26" s="130"/>
      <c r="T26" s="130"/>
      <c r="U26" s="436" t="s">
        <v>97</v>
      </c>
      <c r="V26" s="137" t="s">
        <v>17</v>
      </c>
      <c r="W26" s="137" t="s">
        <v>18</v>
      </c>
      <c r="X26" s="137">
        <v>2</v>
      </c>
      <c r="Y26" s="137">
        <v>3</v>
      </c>
      <c r="Z26" s="137" t="s">
        <v>19</v>
      </c>
      <c r="AA26" s="137" t="s">
        <v>20</v>
      </c>
      <c r="AB26" s="130"/>
      <c r="AC26" s="130"/>
    </row>
    <row r="27" spans="2:29" ht="14.25" customHeight="1">
      <c r="B27" s="130"/>
      <c r="C27" s="130"/>
      <c r="D27" s="132" t="s">
        <v>56</v>
      </c>
      <c r="E27" s="137" t="s">
        <v>17</v>
      </c>
      <c r="F27" s="449">
        <v>0</v>
      </c>
      <c r="G27" s="450">
        <v>0</v>
      </c>
      <c r="H27" s="451">
        <v>0</v>
      </c>
      <c r="I27" s="452">
        <v>0</v>
      </c>
      <c r="J27" s="450">
        <v>0</v>
      </c>
      <c r="K27" s="452">
        <v>0</v>
      </c>
      <c r="L27" s="137" t="s">
        <v>17</v>
      </c>
      <c r="M27" s="142" t="s">
        <v>56</v>
      </c>
      <c r="S27" s="130"/>
      <c r="T27" s="132" t="s">
        <v>56</v>
      </c>
      <c r="U27" s="137" t="s">
        <v>17</v>
      </c>
      <c r="V27" s="189"/>
      <c r="W27" s="139"/>
      <c r="X27" s="140"/>
      <c r="Y27" s="141"/>
      <c r="Z27" s="139"/>
      <c r="AA27" s="141"/>
      <c r="AB27" s="137" t="s">
        <v>17</v>
      </c>
      <c r="AC27" s="142" t="s">
        <v>56</v>
      </c>
    </row>
    <row r="28" spans="2:29" ht="14.25" customHeight="1">
      <c r="B28" s="130"/>
      <c r="C28" s="130"/>
      <c r="D28" s="132" t="s">
        <v>57</v>
      </c>
      <c r="E28" s="137" t="s">
        <v>18</v>
      </c>
      <c r="F28" s="453">
        <v>0.0006548670677659629</v>
      </c>
      <c r="G28" s="454">
        <v>0.21662427352298153</v>
      </c>
      <c r="H28" s="455">
        <v>-31.36659264533489</v>
      </c>
      <c r="I28" s="456">
        <v>109.76897103566671</v>
      </c>
      <c r="J28" s="457">
        <v>0.7197647860696179</v>
      </c>
      <c r="K28" s="456">
        <v>22.085205674548433</v>
      </c>
      <c r="L28" s="137" t="s">
        <v>18</v>
      </c>
      <c r="M28" s="142" t="s">
        <v>57</v>
      </c>
      <c r="S28" s="130"/>
      <c r="T28" s="132" t="s">
        <v>57</v>
      </c>
      <c r="U28" s="137" t="s">
        <v>18</v>
      </c>
      <c r="V28" s="144">
        <f>'Econ 1'!G44</f>
        <v>-1743038.8621723074</v>
      </c>
      <c r="W28" s="145">
        <f>'Econ 1'!H44</f>
        <v>709.022128433955</v>
      </c>
      <c r="X28" s="146">
        <f>'Econ 1'!I44</f>
        <v>5283.70434746561</v>
      </c>
      <c r="Y28" s="147">
        <f>'Econ 1'!J44</f>
        <v>22353.6525901587</v>
      </c>
      <c r="Z28" s="148">
        <f>'Econ 1'!K48</f>
        <v>-863.0977018713611</v>
      </c>
      <c r="AA28" s="147">
        <f>'Econ 1'!L49</f>
        <v>-8732.106468818778</v>
      </c>
      <c r="AB28" s="137" t="s">
        <v>18</v>
      </c>
      <c r="AC28" s="142" t="s">
        <v>57</v>
      </c>
    </row>
    <row r="29" spans="2:29" ht="14.25" customHeight="1">
      <c r="B29" s="130"/>
      <c r="C29" s="130"/>
      <c r="D29" s="132" t="s">
        <v>58</v>
      </c>
      <c r="E29" s="137" t="s">
        <v>21</v>
      </c>
      <c r="F29" s="458">
        <v>-0.005673663969901099</v>
      </c>
      <c r="G29" s="459">
        <v>-1.702600826032537</v>
      </c>
      <c r="H29" s="457">
        <v>51.617156902389866</v>
      </c>
      <c r="I29" s="460">
        <v>31.684777482414574</v>
      </c>
      <c r="J29" s="457">
        <v>-5.2397621646134525</v>
      </c>
      <c r="K29" s="460">
        <v>-171.38837552690438</v>
      </c>
      <c r="L29" s="137" t="s">
        <v>21</v>
      </c>
      <c r="M29" s="142" t="s">
        <v>58</v>
      </c>
      <c r="S29" s="130"/>
      <c r="T29" s="132" t="s">
        <v>58</v>
      </c>
      <c r="U29" s="137" t="s">
        <v>21</v>
      </c>
      <c r="V29" s="149">
        <f>'Econ 2'!G44</f>
        <v>-1753667.5379220434</v>
      </c>
      <c r="W29" s="150">
        <f>'Econ 2'!H44</f>
        <v>709.022128433955</v>
      </c>
      <c r="X29" s="148">
        <f>'Econ 2'!I44</f>
        <v>5400</v>
      </c>
      <c r="Y29" s="151">
        <f>'Econ 2'!J44</f>
        <v>22353.6525901587</v>
      </c>
      <c r="Z29" s="148">
        <f>'Econ 2'!K48</f>
        <v>-865.9502268621461</v>
      </c>
      <c r="AA29" s="151">
        <f>'Econ 2'!L49</f>
        <v>-8748.026743430315</v>
      </c>
      <c r="AB29" s="137" t="s">
        <v>21</v>
      </c>
      <c r="AC29" s="142" t="s">
        <v>58</v>
      </c>
    </row>
    <row r="30" spans="2:29" ht="14.25" customHeight="1" thickBot="1">
      <c r="B30" s="130"/>
      <c r="C30" s="130"/>
      <c r="D30" s="132" t="s">
        <v>59</v>
      </c>
      <c r="E30" s="137" t="s">
        <v>22</v>
      </c>
      <c r="F30" s="461">
        <v>0.005018796948206727</v>
      </c>
      <c r="G30" s="462">
        <v>1.4859765525094986</v>
      </c>
      <c r="H30" s="463">
        <v>-20.25056425705486</v>
      </c>
      <c r="I30" s="464">
        <v>-141.45374851808174</v>
      </c>
      <c r="J30" s="463">
        <v>4.5199973785438345</v>
      </c>
      <c r="K30" s="464">
        <v>149.3031698523564</v>
      </c>
      <c r="L30" s="137" t="s">
        <v>22</v>
      </c>
      <c r="M30" s="142" t="s">
        <v>59</v>
      </c>
      <c r="S30" s="130"/>
      <c r="T30" s="132" t="s">
        <v>59</v>
      </c>
      <c r="U30" s="137" t="s">
        <v>22</v>
      </c>
      <c r="V30" s="152">
        <f>'Econ 3'!G44</f>
        <v>-1736003.8453012425</v>
      </c>
      <c r="W30" s="153">
        <f>'Econ 3'!H44</f>
        <v>709.022128433955</v>
      </c>
      <c r="X30" s="154">
        <f>'Econ 3'!I44</f>
        <v>5283.70434746561</v>
      </c>
      <c r="Y30" s="155">
        <f>'Econ 3'!J44</f>
        <v>22000</v>
      </c>
      <c r="Z30" s="154">
        <f>'Econ 3'!K48</f>
        <v>-861.3574037404843</v>
      </c>
      <c r="AA30" s="155">
        <f>'Econ 3'!L49</f>
        <v>-8722.412633163181</v>
      </c>
      <c r="AB30" s="137" t="s">
        <v>22</v>
      </c>
      <c r="AC30" s="142" t="s">
        <v>59</v>
      </c>
    </row>
    <row r="31" spans="2:29" ht="14.25" customHeight="1">
      <c r="B31" s="130"/>
      <c r="C31" s="130"/>
      <c r="D31" s="130"/>
      <c r="E31" s="130"/>
      <c r="F31" s="137" t="s">
        <v>17</v>
      </c>
      <c r="G31" s="137" t="s">
        <v>18</v>
      </c>
      <c r="H31" s="137">
        <v>2</v>
      </c>
      <c r="I31" s="137">
        <v>3</v>
      </c>
      <c r="J31" s="137" t="s">
        <v>19</v>
      </c>
      <c r="K31" s="137" t="s">
        <v>20</v>
      </c>
      <c r="L31" s="130"/>
      <c r="M31" s="130"/>
      <c r="S31" s="130"/>
      <c r="T31" s="130"/>
      <c r="U31" s="130"/>
      <c r="V31" s="137" t="s">
        <v>17</v>
      </c>
      <c r="W31" s="137" t="s">
        <v>18</v>
      </c>
      <c r="X31" s="137">
        <v>2</v>
      </c>
      <c r="Y31" s="137">
        <v>3</v>
      </c>
      <c r="Z31" s="137" t="s">
        <v>19</v>
      </c>
      <c r="AA31" s="137" t="s">
        <v>20</v>
      </c>
      <c r="AB31" s="130"/>
      <c r="AC31" s="130"/>
    </row>
    <row r="32" spans="2:29" ht="14.25" customHeight="1">
      <c r="B32" s="134" t="s">
        <v>64</v>
      </c>
      <c r="C32" s="130"/>
      <c r="D32" s="130"/>
      <c r="E32" s="130"/>
      <c r="F32" s="135" t="s">
        <v>9</v>
      </c>
      <c r="G32" s="136" t="s">
        <v>10</v>
      </c>
      <c r="H32" s="136" t="s">
        <v>11</v>
      </c>
      <c r="I32" s="136" t="s">
        <v>12</v>
      </c>
      <c r="J32" s="136" t="s">
        <v>13</v>
      </c>
      <c r="K32" s="136" t="s">
        <v>14</v>
      </c>
      <c r="L32" s="130"/>
      <c r="M32" s="130"/>
      <c r="S32" s="130"/>
      <c r="T32" s="130"/>
      <c r="U32" s="130"/>
      <c r="V32" s="135" t="s">
        <v>9</v>
      </c>
      <c r="W32" s="136" t="s">
        <v>10</v>
      </c>
      <c r="X32" s="136" t="s">
        <v>11</v>
      </c>
      <c r="Y32" s="136" t="s">
        <v>12</v>
      </c>
      <c r="Z32" s="136" t="s">
        <v>13</v>
      </c>
      <c r="AA32" s="136" t="s">
        <v>14</v>
      </c>
      <c r="AB32" s="130"/>
      <c r="AC32" s="130"/>
    </row>
    <row r="33" spans="2:29" ht="14.25" customHeight="1">
      <c r="B33" s="130"/>
      <c r="C33" s="130"/>
      <c r="D33" s="130"/>
      <c r="E33" s="436" t="s">
        <v>96</v>
      </c>
      <c r="F33" s="137" t="s">
        <v>17</v>
      </c>
      <c r="G33" s="137" t="s">
        <v>18</v>
      </c>
      <c r="H33" s="137">
        <v>2</v>
      </c>
      <c r="I33" s="137">
        <v>3</v>
      </c>
      <c r="J33" s="137" t="s">
        <v>19</v>
      </c>
      <c r="K33" s="137" t="s">
        <v>20</v>
      </c>
      <c r="L33" s="130"/>
      <c r="M33" s="130"/>
      <c r="Q33" s="439" t="s">
        <v>66</v>
      </c>
      <c r="S33" s="438"/>
      <c r="T33" s="130"/>
      <c r="U33" s="436" t="s">
        <v>98</v>
      </c>
      <c r="V33" s="137" t="s">
        <v>17</v>
      </c>
      <c r="W33" s="137" t="s">
        <v>18</v>
      </c>
      <c r="X33" s="137">
        <v>2</v>
      </c>
      <c r="Y33" s="137">
        <v>3</v>
      </c>
      <c r="Z33" s="137" t="s">
        <v>19</v>
      </c>
      <c r="AA33" s="137" t="s">
        <v>20</v>
      </c>
      <c r="AB33" s="130"/>
      <c r="AC33" s="130"/>
    </row>
    <row r="34" spans="2:29" ht="14.25" customHeight="1" thickBot="1">
      <c r="B34" s="130"/>
      <c r="C34" s="130"/>
      <c r="D34" s="132" t="s">
        <v>56</v>
      </c>
      <c r="E34" s="137" t="s">
        <v>17</v>
      </c>
      <c r="F34" s="172">
        <v>1</v>
      </c>
      <c r="G34" s="173">
        <v>932.1625830953893</v>
      </c>
      <c r="H34" s="174">
        <v>106.44465898225133</v>
      </c>
      <c r="I34" s="175">
        <v>22.911509889236033</v>
      </c>
      <c r="J34" s="173">
        <v>557.9484273291247</v>
      </c>
      <c r="K34" s="175">
        <v>9.975549593227338</v>
      </c>
      <c r="L34" s="137" t="s">
        <v>17</v>
      </c>
      <c r="M34" s="142" t="s">
        <v>56</v>
      </c>
      <c r="V34" s="190">
        <v>1</v>
      </c>
      <c r="W34" s="191">
        <v>0.1</v>
      </c>
      <c r="X34" s="191">
        <v>0.333333333333333</v>
      </c>
      <c r="Y34" s="192">
        <v>1</v>
      </c>
      <c r="Z34" s="191">
        <v>1</v>
      </c>
      <c r="AA34" s="192">
        <v>1</v>
      </c>
      <c r="AB34" s="130"/>
      <c r="AC34" s="130"/>
    </row>
    <row r="35" spans="2:29" ht="14.25" customHeight="1">
      <c r="B35" s="130"/>
      <c r="C35" s="130"/>
      <c r="D35" s="132" t="s">
        <v>57</v>
      </c>
      <c r="E35" s="137" t="s">
        <v>18</v>
      </c>
      <c r="F35" s="176">
        <v>2.0201757470295663</v>
      </c>
      <c r="G35" s="177">
        <v>1883.1322426577383</v>
      </c>
      <c r="H35" s="178">
        <v>215.03691847677703</v>
      </c>
      <c r="I35" s="179">
        <v>46.2852766060627</v>
      </c>
      <c r="J35" s="180">
        <v>1127.1538809835863</v>
      </c>
      <c r="K35" s="179">
        <v>20.152363351528525</v>
      </c>
      <c r="L35" s="137" t="s">
        <v>18</v>
      </c>
      <c r="M35" s="142" t="s">
        <v>57</v>
      </c>
      <c r="R35" s="130"/>
      <c r="U35" s="193"/>
      <c r="V35" s="137" t="s">
        <v>17</v>
      </c>
      <c r="W35" s="137" t="s">
        <v>18</v>
      </c>
      <c r="X35" s="137">
        <v>2</v>
      </c>
      <c r="Y35" s="137">
        <v>3</v>
      </c>
      <c r="Z35" s="137" t="s">
        <v>19</v>
      </c>
      <c r="AA35" s="137" t="s">
        <v>20</v>
      </c>
      <c r="AB35" s="130"/>
      <c r="AC35" s="130"/>
    </row>
    <row r="36" spans="2:29" ht="14.25" customHeight="1">
      <c r="B36" s="130"/>
      <c r="C36" s="130"/>
      <c r="D36" s="132" t="s">
        <v>58</v>
      </c>
      <c r="E36" s="137" t="s">
        <v>21</v>
      </c>
      <c r="F36" s="181">
        <v>2.092294075719755</v>
      </c>
      <c r="G36" s="182">
        <v>1950.3582502181066</v>
      </c>
      <c r="H36" s="180">
        <v>222.71352938057402</v>
      </c>
      <c r="I36" s="183">
        <v>47.93761640704312</v>
      </c>
      <c r="J36" s="180">
        <v>1167.3921890578815</v>
      </c>
      <c r="K36" s="183">
        <v>20.87178331595817</v>
      </c>
      <c r="L36" s="137" t="s">
        <v>21</v>
      </c>
      <c r="M36" s="142" t="s">
        <v>58</v>
      </c>
      <c r="R36" s="130"/>
      <c r="U36" s="193"/>
      <c r="V36" s="194" t="s">
        <v>9</v>
      </c>
      <c r="W36" s="195" t="s">
        <v>10</v>
      </c>
      <c r="X36" s="195" t="s">
        <v>11</v>
      </c>
      <c r="Y36" s="195" t="s">
        <v>12</v>
      </c>
      <c r="Z36" s="195" t="s">
        <v>13</v>
      </c>
      <c r="AA36" s="195" t="s">
        <v>14</v>
      </c>
      <c r="AB36" s="130"/>
      <c r="AC36" s="130"/>
    </row>
    <row r="37" spans="2:29" ht="14.25" customHeight="1" thickBot="1">
      <c r="B37" s="130"/>
      <c r="C37" s="130"/>
      <c r="D37" s="132" t="s">
        <v>59</v>
      </c>
      <c r="E37" s="137" t="s">
        <v>22</v>
      </c>
      <c r="F37" s="184">
        <v>1.9616630092829237</v>
      </c>
      <c r="G37" s="185">
        <v>1828.588857895845</v>
      </c>
      <c r="H37" s="186">
        <v>208.80855006121774</v>
      </c>
      <c r="I37" s="187">
        <v>44.944661436534226</v>
      </c>
      <c r="J37" s="186">
        <v>1094.5067909791255</v>
      </c>
      <c r="K37" s="187">
        <v>19.568666634301387</v>
      </c>
      <c r="L37" s="137" t="s">
        <v>22</v>
      </c>
      <c r="M37" s="142" t="s">
        <v>59</v>
      </c>
      <c r="AC37" s="130"/>
    </row>
    <row r="38" spans="2:29" ht="14.25" customHeight="1">
      <c r="B38" s="130"/>
      <c r="C38" s="130"/>
      <c r="D38" s="130"/>
      <c r="E38" s="130"/>
      <c r="F38" s="137" t="s">
        <v>17</v>
      </c>
      <c r="G38" s="137" t="s">
        <v>18</v>
      </c>
      <c r="H38" s="137">
        <v>2</v>
      </c>
      <c r="I38" s="137">
        <v>3</v>
      </c>
      <c r="J38" s="137" t="s">
        <v>19</v>
      </c>
      <c r="K38" s="137" t="s">
        <v>20</v>
      </c>
      <c r="L38" s="130"/>
      <c r="M38" s="130"/>
      <c r="R38" s="130"/>
      <c r="U38" s="193"/>
      <c r="AB38" s="130"/>
      <c r="AC38" s="130"/>
    </row>
    <row r="39" spans="6:18" ht="14.25" customHeight="1">
      <c r="F39" s="135" t="s">
        <v>9</v>
      </c>
      <c r="G39" s="136" t="s">
        <v>10</v>
      </c>
      <c r="H39" s="136" t="s">
        <v>11</v>
      </c>
      <c r="I39" s="136" t="s">
        <v>12</v>
      </c>
      <c r="J39" s="136" t="s">
        <v>13</v>
      </c>
      <c r="K39" s="136" t="s">
        <v>14</v>
      </c>
      <c r="L39" s="130"/>
      <c r="M39" s="130"/>
      <c r="R39" s="130"/>
    </row>
    <row r="40" ht="14.25" customHeight="1">
      <c r="R40" s="130"/>
    </row>
    <row r="41" ht="14.25" customHeight="1">
      <c r="R41" s="130"/>
    </row>
    <row r="42" ht="14.25" customHeight="1">
      <c r="R42" s="130"/>
    </row>
    <row r="43" ht="14.25" customHeight="1">
      <c r="R43" s="130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>
      <c r="B63" s="130"/>
    </row>
    <row r="64" ht="14.25" customHeight="1">
      <c r="B64" s="130"/>
    </row>
    <row r="65" ht="14.25" customHeight="1">
      <c r="B65" s="130"/>
    </row>
    <row r="66" ht="14.25" customHeight="1">
      <c r="B66" s="130"/>
    </row>
    <row r="67" spans="2:4" ht="14.25" customHeight="1">
      <c r="B67" s="130"/>
      <c r="C67" s="130"/>
      <c r="D67" s="130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</sheetData>
  <sheetProtection selectLockedCells="1" selectUnlockedCells="1"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B1:AF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5" width="10.7109375" style="0" customWidth="1"/>
    <col min="6" max="6" width="3.28125" style="0" customWidth="1"/>
    <col min="7" max="7" width="10.7109375" style="0" customWidth="1"/>
    <col min="8" max="8" width="3.28125" style="0" customWidth="1"/>
    <col min="9" max="9" width="10.7109375" style="0" customWidth="1"/>
    <col min="10" max="10" width="3.28125" style="0" customWidth="1"/>
    <col min="11" max="11" width="10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8.7109375" style="0" customWidth="1"/>
    <col min="17" max="17" width="10.7109375" style="0" customWidth="1"/>
    <col min="21" max="21" width="10.7109375" style="0" customWidth="1"/>
    <col min="22" max="22" width="3.28125" style="0" customWidth="1"/>
    <col min="23" max="23" width="10.7109375" style="0" customWidth="1"/>
    <col min="24" max="24" width="3.28125" style="0" customWidth="1"/>
    <col min="25" max="25" width="10.7109375" style="0" customWidth="1"/>
    <col min="26" max="26" width="3.28125" style="0" customWidth="1"/>
    <col min="27" max="27" width="10.7109375" style="0" customWidth="1"/>
    <col min="28" max="28" width="3.28125" style="0" customWidth="1"/>
    <col min="29" max="29" width="10.7109375" style="0" customWidth="1"/>
    <col min="30" max="30" width="3.28125" style="0" customWidth="1"/>
    <col min="31" max="31" width="10.7109375" style="0" customWidth="1"/>
  </cols>
  <sheetData>
    <row r="1" spans="3:14" ht="14.25" customHeight="1"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3:14" ht="14.25" customHeight="1"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>
        <v>5</v>
      </c>
    </row>
    <row r="3" spans="3:17" ht="14.25" customHeight="1" thickBot="1">
      <c r="C3" s="130"/>
      <c r="D3" s="130"/>
      <c r="E3" s="130"/>
      <c r="F3" s="130"/>
      <c r="G3" s="130"/>
      <c r="H3" s="130"/>
      <c r="I3" s="130"/>
      <c r="J3" s="130"/>
      <c r="K3" s="130"/>
      <c r="L3" s="130"/>
      <c r="P3" s="2" t="s">
        <v>3</v>
      </c>
      <c r="Q3" s="5">
        <f>Global!N3</f>
        <v>50.00999999999862</v>
      </c>
    </row>
    <row r="4" spans="3:17" ht="14.25" customHeight="1">
      <c r="C4" s="130"/>
      <c r="D4" s="130"/>
      <c r="E4" s="130"/>
      <c r="F4" s="130"/>
      <c r="G4" s="130"/>
      <c r="H4" s="130"/>
      <c r="I4" s="130"/>
      <c r="J4" s="130"/>
      <c r="K4" s="130"/>
      <c r="L4" s="130"/>
      <c r="Q4" s="1"/>
    </row>
    <row r="5" spans="12:17" ht="14.25" customHeight="1" thickBot="1">
      <c r="L5" s="130"/>
      <c r="P5" s="2" t="s">
        <v>5</v>
      </c>
      <c r="Q5" s="5">
        <f>Global!N5</f>
        <v>100</v>
      </c>
    </row>
    <row r="6" spans="12:17" ht="14.25" customHeight="1">
      <c r="L6" s="130"/>
      <c r="P6" s="130"/>
      <c r="Q6" s="132" t="s">
        <v>7</v>
      </c>
    </row>
    <row r="7" spans="3:24" ht="14.25" customHeight="1">
      <c r="C7" s="130"/>
      <c r="D7" s="130"/>
      <c r="E7" s="130"/>
      <c r="F7" s="130"/>
      <c r="G7" s="197"/>
      <c r="H7" s="197"/>
      <c r="I7" s="224" t="s">
        <v>124</v>
      </c>
      <c r="J7" s="197"/>
      <c r="K7" s="197"/>
      <c r="X7" s="430" t="s">
        <v>143</v>
      </c>
    </row>
    <row r="8" spans="7:24" ht="14.25" customHeight="1">
      <c r="G8" s="197"/>
      <c r="H8" s="197"/>
      <c r="I8" s="225" t="s">
        <v>82</v>
      </c>
      <c r="J8" s="197"/>
      <c r="K8" s="197"/>
      <c r="X8" s="274" t="s">
        <v>67</v>
      </c>
    </row>
    <row r="9" ht="14.25" customHeight="1"/>
    <row r="10" spans="2:16" ht="14.25" customHeight="1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</row>
    <row r="11" spans="2:3" ht="14.25" customHeight="1">
      <c r="B11" s="198" t="s">
        <v>8</v>
      </c>
      <c r="C11" s="197"/>
    </row>
    <row r="12" spans="2:31" ht="14.25" customHeight="1">
      <c r="B12" s="197"/>
      <c r="C12" s="197"/>
      <c r="D12" s="197"/>
      <c r="E12" s="199" t="s">
        <v>10</v>
      </c>
      <c r="F12" s="200"/>
      <c r="G12" s="200"/>
      <c r="H12" s="199" t="s">
        <v>68</v>
      </c>
      <c r="I12" s="200"/>
      <c r="J12" s="197"/>
      <c r="K12" s="199" t="s">
        <v>69</v>
      </c>
      <c r="L12" s="197"/>
      <c r="M12" s="199" t="s">
        <v>70</v>
      </c>
      <c r="N12" s="200"/>
      <c r="O12" s="199" t="s">
        <v>71</v>
      </c>
      <c r="P12" s="197"/>
      <c r="T12" s="197"/>
      <c r="U12" s="226"/>
      <c r="V12" s="226"/>
      <c r="W12" s="226"/>
      <c r="X12" s="226"/>
      <c r="Y12" s="226"/>
      <c r="Z12" s="226"/>
      <c r="AA12" s="427" t="s">
        <v>148</v>
      </c>
      <c r="AB12" s="226"/>
      <c r="AC12" s="226"/>
      <c r="AD12" s="226"/>
      <c r="AE12" s="226"/>
    </row>
    <row r="13" spans="2:32" ht="14.25" customHeight="1" thickBot="1">
      <c r="B13" s="447" t="s">
        <v>99</v>
      </c>
      <c r="C13" s="260">
        <v>2.0201757470295663</v>
      </c>
      <c r="D13" s="197"/>
      <c r="E13" s="199" t="s">
        <v>72</v>
      </c>
      <c r="F13" s="200"/>
      <c r="G13" s="199" t="s">
        <v>73</v>
      </c>
      <c r="H13" s="200"/>
      <c r="I13" s="199" t="s">
        <v>74</v>
      </c>
      <c r="J13" s="197"/>
      <c r="K13" s="199" t="s">
        <v>75</v>
      </c>
      <c r="L13" s="197"/>
      <c r="M13" s="199" t="s">
        <v>76</v>
      </c>
      <c r="N13" s="200"/>
      <c r="O13" s="199" t="s">
        <v>77</v>
      </c>
      <c r="P13" s="197"/>
      <c r="T13" s="197"/>
      <c r="U13" s="227" t="s">
        <v>78</v>
      </c>
      <c r="V13" s="226"/>
      <c r="W13" s="227" t="s">
        <v>79</v>
      </c>
      <c r="X13" s="226"/>
      <c r="Y13" s="227" t="s">
        <v>53</v>
      </c>
      <c r="Z13" s="226"/>
      <c r="AA13" s="227" t="s">
        <v>26</v>
      </c>
      <c r="AB13" s="226"/>
      <c r="AC13" s="228" t="s">
        <v>80</v>
      </c>
      <c r="AD13" s="226"/>
      <c r="AE13" s="229" t="s">
        <v>80</v>
      </c>
      <c r="AF13" s="197"/>
    </row>
    <row r="14" spans="2:32" ht="14.25" customHeight="1">
      <c r="B14" s="197"/>
      <c r="C14" s="203"/>
      <c r="D14" s="197"/>
      <c r="E14" s="201">
        <v>-452125.9622473635</v>
      </c>
      <c r="F14" s="202" t="s">
        <v>17</v>
      </c>
      <c r="G14" s="201">
        <f>-SUM(G15:G19)</f>
        <v>45202.63518963703</v>
      </c>
      <c r="H14" s="202" t="s">
        <v>17</v>
      </c>
      <c r="I14" s="201">
        <f>-SUM(I15:I19)</f>
        <v>-45202.63518963704</v>
      </c>
      <c r="J14" s="202" t="s">
        <v>17</v>
      </c>
      <c r="K14" s="201">
        <v>0.0013229465548647568</v>
      </c>
      <c r="L14" s="202" t="s">
        <v>17</v>
      </c>
      <c r="M14" s="201">
        <v>0</v>
      </c>
      <c r="N14" s="202" t="s">
        <v>17</v>
      </c>
      <c r="O14" s="201">
        <v>338013.30906338035</v>
      </c>
      <c r="P14" s="197"/>
      <c r="T14" s="197"/>
      <c r="U14" s="230"/>
      <c r="V14" s="231" t="s">
        <v>17</v>
      </c>
      <c r="W14" s="230"/>
      <c r="X14" s="231" t="s">
        <v>17</v>
      </c>
      <c r="Y14" s="230"/>
      <c r="Z14" s="231" t="s">
        <v>17</v>
      </c>
      <c r="AA14" s="230">
        <v>0</v>
      </c>
      <c r="AB14" s="231" t="s">
        <v>17</v>
      </c>
      <c r="AC14" s="273"/>
      <c r="AD14" s="231" t="s">
        <v>17</v>
      </c>
      <c r="AE14" s="233">
        <v>0</v>
      </c>
      <c r="AF14" s="197"/>
    </row>
    <row r="15" spans="2:32" ht="14.25" customHeight="1" thickBot="1">
      <c r="B15" s="441" t="s">
        <v>100</v>
      </c>
      <c r="C15" s="259">
        <v>0.09997796948291893</v>
      </c>
      <c r="D15" s="204" t="s">
        <v>10</v>
      </c>
      <c r="E15" s="205">
        <v>171556.13080995885</v>
      </c>
      <c r="F15" s="202" t="s">
        <v>18</v>
      </c>
      <c r="G15" s="205">
        <v>-17151.83343076057</v>
      </c>
      <c r="H15" s="202" t="s">
        <v>18</v>
      </c>
      <c r="I15" s="205">
        <v>0</v>
      </c>
      <c r="J15" s="202" t="s">
        <v>18</v>
      </c>
      <c r="K15" s="205">
        <v>17151.653425958633</v>
      </c>
      <c r="L15" s="202" t="s">
        <v>18</v>
      </c>
      <c r="M15" s="205">
        <v>0</v>
      </c>
      <c r="N15" s="202" t="s">
        <v>18</v>
      </c>
      <c r="O15" s="205">
        <v>0</v>
      </c>
      <c r="P15" s="204" t="s">
        <v>10</v>
      </c>
      <c r="T15" s="435" t="s">
        <v>10</v>
      </c>
      <c r="U15" s="234">
        <v>1146790.5446357173</v>
      </c>
      <c r="V15" s="231" t="s">
        <v>18</v>
      </c>
      <c r="W15" s="234">
        <v>1146790.728596721</v>
      </c>
      <c r="X15" s="231" t="s">
        <v>18</v>
      </c>
      <c r="Y15" s="234">
        <v>1146790.7665748252</v>
      </c>
      <c r="Z15" s="231" t="s">
        <v>18</v>
      </c>
      <c r="AA15" s="234">
        <v>1146790.525171867</v>
      </c>
      <c r="AB15" s="231" t="s">
        <v>18</v>
      </c>
      <c r="AC15" s="232">
        <f>Utility!D38/GPE!F$26</f>
        <v>569143.3399234682</v>
      </c>
      <c r="AD15" s="231" t="s">
        <v>18</v>
      </c>
      <c r="AE15" s="235">
        <v>567668.7933131282</v>
      </c>
      <c r="AF15" s="204" t="s">
        <v>10</v>
      </c>
    </row>
    <row r="16" spans="2:32" ht="14.25" customHeight="1">
      <c r="B16" s="197"/>
      <c r="C16" s="203"/>
      <c r="D16" s="204" t="s">
        <v>11</v>
      </c>
      <c r="E16" s="206">
        <v>143966.38388938038</v>
      </c>
      <c r="F16" s="202" t="s">
        <v>21</v>
      </c>
      <c r="G16" s="206">
        <v>-14393.466586463683</v>
      </c>
      <c r="H16" s="202" t="s">
        <v>21</v>
      </c>
      <c r="I16" s="206">
        <v>0</v>
      </c>
      <c r="J16" s="202" t="s">
        <v>21</v>
      </c>
      <c r="K16" s="206">
        <v>14393.317958740721</v>
      </c>
      <c r="L16" s="202" t="s">
        <v>21</v>
      </c>
      <c r="M16" s="206">
        <v>0</v>
      </c>
      <c r="N16" s="202" t="s">
        <v>21</v>
      </c>
      <c r="O16" s="206">
        <v>0</v>
      </c>
      <c r="P16" s="204" t="s">
        <v>11</v>
      </c>
      <c r="T16" s="435" t="s">
        <v>11</v>
      </c>
      <c r="U16" s="236">
        <v>976324.2120472689</v>
      </c>
      <c r="V16" s="231" t="s">
        <v>21</v>
      </c>
      <c r="W16" s="236">
        <v>976324.2990335476</v>
      </c>
      <c r="X16" s="231" t="s">
        <v>21</v>
      </c>
      <c r="Y16" s="236">
        <v>976324.4220438958</v>
      </c>
      <c r="Z16" s="231" t="s">
        <v>21</v>
      </c>
      <c r="AA16" s="236">
        <v>976324.2189700516</v>
      </c>
      <c r="AB16" s="231" t="s">
        <v>21</v>
      </c>
      <c r="AC16" s="232">
        <f>Utility!D39/GPE!F$26</f>
        <v>484688.9871113832</v>
      </c>
      <c r="AD16" s="231" t="s">
        <v>21</v>
      </c>
      <c r="AE16" s="237">
        <v>483286.81327311206</v>
      </c>
      <c r="AF16" s="204" t="s">
        <v>11</v>
      </c>
    </row>
    <row r="17" spans="2:32" ht="14.25" customHeight="1" thickBot="1">
      <c r="B17" s="442" t="s">
        <v>101</v>
      </c>
      <c r="C17" s="272">
        <v>6.752191350148563</v>
      </c>
      <c r="D17" s="204" t="s">
        <v>12</v>
      </c>
      <c r="E17" s="207">
        <v>136603.44754802433</v>
      </c>
      <c r="F17" s="202" t="s">
        <v>22</v>
      </c>
      <c r="G17" s="207">
        <v>-13657.335172412779</v>
      </c>
      <c r="H17" s="202" t="s">
        <v>22</v>
      </c>
      <c r="I17" s="207">
        <v>0</v>
      </c>
      <c r="J17" s="202" t="s">
        <v>22</v>
      </c>
      <c r="K17" s="207">
        <v>13657.197336934574</v>
      </c>
      <c r="L17" s="202" t="s">
        <v>22</v>
      </c>
      <c r="M17" s="207">
        <v>0</v>
      </c>
      <c r="N17" s="202" t="s">
        <v>22</v>
      </c>
      <c r="O17" s="207">
        <v>0</v>
      </c>
      <c r="P17" s="204" t="s">
        <v>12</v>
      </c>
      <c r="T17" s="435" t="s">
        <v>12</v>
      </c>
      <c r="U17" s="238">
        <v>885574.0222524483</v>
      </c>
      <c r="V17" s="231" t="s">
        <v>22</v>
      </c>
      <c r="W17" s="238">
        <v>885573.9490759813</v>
      </c>
      <c r="X17" s="231" t="s">
        <v>22</v>
      </c>
      <c r="Y17" s="238">
        <v>885574.2549787736</v>
      </c>
      <c r="Z17" s="231" t="s">
        <v>22</v>
      </c>
      <c r="AA17" s="238">
        <v>885574.0704767109</v>
      </c>
      <c r="AB17" s="231" t="s">
        <v>22</v>
      </c>
      <c r="AC17" s="232">
        <f>Utility!D40/GPE!F$26</f>
        <v>439414.61555029626</v>
      </c>
      <c r="AD17" s="231" t="s">
        <v>22</v>
      </c>
      <c r="AE17" s="239">
        <v>438364.8058235106</v>
      </c>
      <c r="AF17" s="204" t="s">
        <v>12</v>
      </c>
    </row>
    <row r="18" spans="2:32" ht="14.25" customHeight="1">
      <c r="B18" s="197"/>
      <c r="C18" s="203"/>
      <c r="D18" s="204" t="s">
        <v>13</v>
      </c>
      <c r="E18" s="206">
        <v>0</v>
      </c>
      <c r="F18" s="202" t="s">
        <v>19</v>
      </c>
      <c r="G18" s="206">
        <v>0</v>
      </c>
      <c r="H18" s="202" t="s">
        <v>19</v>
      </c>
      <c r="I18" s="206">
        <v>40547.823795932185</v>
      </c>
      <c r="J18" s="202" t="s">
        <v>19</v>
      </c>
      <c r="K18" s="206">
        <v>-40547.49633814008</v>
      </c>
      <c r="L18" s="202" t="s">
        <v>19</v>
      </c>
      <c r="M18" s="206">
        <v>-44904.67300809264</v>
      </c>
      <c r="N18" s="202" t="s">
        <v>19</v>
      </c>
      <c r="O18" s="206">
        <v>-303205.8639611652</v>
      </c>
      <c r="P18" s="204" t="s">
        <v>13</v>
      </c>
      <c r="T18" s="435" t="s">
        <v>13</v>
      </c>
      <c r="U18" s="236">
        <v>71270.59744111377</v>
      </c>
      <c r="V18" s="231" t="s">
        <v>19</v>
      </c>
      <c r="W18" s="236">
        <v>71270.40191886442</v>
      </c>
      <c r="X18" s="231" t="s">
        <v>19</v>
      </c>
      <c r="Y18" s="236">
        <v>71270.76578350402</v>
      </c>
      <c r="Z18" s="231" t="s">
        <v>19</v>
      </c>
      <c r="AA18" s="236">
        <v>71270.58440533986</v>
      </c>
      <c r="AB18" s="231" t="s">
        <v>19</v>
      </c>
      <c r="AC18" s="232">
        <f>Utility!D41/GPE!F$26</f>
        <v>35372.73201326117</v>
      </c>
      <c r="AD18" s="231" t="s">
        <v>19</v>
      </c>
      <c r="AE18" s="237">
        <v>35279.30776500968</v>
      </c>
      <c r="AF18" s="204" t="s">
        <v>13</v>
      </c>
    </row>
    <row r="19" spans="2:32" ht="14.25" customHeight="1" thickBot="1">
      <c r="B19" s="446" t="s">
        <v>145</v>
      </c>
      <c r="C19" s="260">
        <f>-E14/O14</f>
        <v>1.3375981067141534</v>
      </c>
      <c r="D19" s="204" t="s">
        <v>14</v>
      </c>
      <c r="E19" s="208">
        <v>0</v>
      </c>
      <c r="F19" s="202" t="s">
        <v>20</v>
      </c>
      <c r="G19" s="208">
        <v>0</v>
      </c>
      <c r="H19" s="202" t="s">
        <v>20</v>
      </c>
      <c r="I19" s="208">
        <v>4654.8113937048565</v>
      </c>
      <c r="J19" s="202" t="s">
        <v>20</v>
      </c>
      <c r="K19" s="208">
        <v>-4654.673706440401</v>
      </c>
      <c r="L19" s="202" t="s">
        <v>20</v>
      </c>
      <c r="M19" s="208">
        <v>-5154.9278008044</v>
      </c>
      <c r="N19" s="202" t="s">
        <v>20</v>
      </c>
      <c r="O19" s="208">
        <v>-34807.445102215155</v>
      </c>
      <c r="P19" s="204" t="s">
        <v>14</v>
      </c>
      <c r="T19" s="435" t="s">
        <v>14</v>
      </c>
      <c r="U19" s="240">
        <v>39496.236402606315</v>
      </c>
      <c r="V19" s="231" t="s">
        <v>20</v>
      </c>
      <c r="W19" s="240">
        <v>39496.01246081452</v>
      </c>
      <c r="X19" s="231" t="s">
        <v>20</v>
      </c>
      <c r="Y19" s="240">
        <v>39496.22519300125</v>
      </c>
      <c r="Z19" s="231" t="s">
        <v>20</v>
      </c>
      <c r="AA19" s="240">
        <v>39496.148906682014</v>
      </c>
      <c r="AB19" s="231" t="s">
        <v>20</v>
      </c>
      <c r="AC19" s="232">
        <f>Utility!D42/GPE!F$26</f>
        <v>19599.401023568433</v>
      </c>
      <c r="AD19" s="231" t="s">
        <v>20</v>
      </c>
      <c r="AE19" s="241">
        <v>19550.780430310984</v>
      </c>
      <c r="AF19" s="204" t="s">
        <v>14</v>
      </c>
    </row>
    <row r="20" spans="2:32" ht="14.25" customHeight="1">
      <c r="B20" s="435" t="s">
        <v>86</v>
      </c>
      <c r="C20" s="197"/>
      <c r="D20" s="197"/>
      <c r="E20" s="209" t="s">
        <v>102</v>
      </c>
      <c r="F20" s="210"/>
      <c r="G20" s="209" t="s">
        <v>103</v>
      </c>
      <c r="H20" s="210"/>
      <c r="I20" s="209" t="s">
        <v>104</v>
      </c>
      <c r="J20" s="210"/>
      <c r="K20" s="211" t="s">
        <v>105</v>
      </c>
      <c r="L20" s="210"/>
      <c r="M20" s="209" t="s">
        <v>106</v>
      </c>
      <c r="N20" s="210"/>
      <c r="O20" s="209" t="s">
        <v>107</v>
      </c>
      <c r="P20" s="197"/>
      <c r="T20" s="197"/>
      <c r="U20" s="242" t="s">
        <v>84</v>
      </c>
      <c r="V20" s="226"/>
      <c r="W20" s="242" t="s">
        <v>84</v>
      </c>
      <c r="X20" s="226"/>
      <c r="Y20" s="242" t="s">
        <v>84</v>
      </c>
      <c r="Z20" s="226"/>
      <c r="AA20" s="242" t="s">
        <v>84</v>
      </c>
      <c r="AB20" s="226"/>
      <c r="AC20" s="243" t="s">
        <v>115</v>
      </c>
      <c r="AD20" s="226"/>
      <c r="AE20" s="244" t="s">
        <v>116</v>
      </c>
      <c r="AF20" s="197"/>
    </row>
    <row r="21" spans="2:32" ht="14.25" customHeight="1"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T21" s="197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197"/>
    </row>
    <row r="22" spans="2:3" ht="14.25" customHeight="1">
      <c r="B22" s="198" t="s">
        <v>43</v>
      </c>
      <c r="C22" s="197"/>
    </row>
    <row r="23" spans="2:32" ht="14.25" customHeight="1">
      <c r="B23" s="197"/>
      <c r="C23" s="197"/>
      <c r="D23" s="197"/>
      <c r="E23" s="212" t="s">
        <v>10</v>
      </c>
      <c r="F23" s="213"/>
      <c r="G23" s="213"/>
      <c r="H23" s="212" t="s">
        <v>68</v>
      </c>
      <c r="I23" s="213"/>
      <c r="J23" s="213"/>
      <c r="K23" s="212" t="s">
        <v>69</v>
      </c>
      <c r="L23" s="213"/>
      <c r="M23" s="212" t="s">
        <v>70</v>
      </c>
      <c r="N23" s="213"/>
      <c r="O23" s="212" t="s">
        <v>71</v>
      </c>
      <c r="P23" s="197"/>
      <c r="T23" s="197"/>
      <c r="U23" s="226"/>
      <c r="V23" s="226"/>
      <c r="W23" s="226"/>
      <c r="X23" s="226"/>
      <c r="Y23" s="226"/>
      <c r="Z23" s="226"/>
      <c r="AA23" s="428" t="s">
        <v>148</v>
      </c>
      <c r="AB23" s="226"/>
      <c r="AC23" s="226"/>
      <c r="AD23" s="226"/>
      <c r="AE23" s="226"/>
      <c r="AF23" s="197"/>
    </row>
    <row r="24" spans="2:32" ht="14.25" customHeight="1" thickBot="1">
      <c r="B24" s="445" t="s">
        <v>108</v>
      </c>
      <c r="C24" s="261">
        <v>2.092294075719755</v>
      </c>
      <c r="D24" s="197"/>
      <c r="E24" s="212" t="s">
        <v>72</v>
      </c>
      <c r="F24" s="213"/>
      <c r="G24" s="212" t="s">
        <v>73</v>
      </c>
      <c r="H24" s="213"/>
      <c r="I24" s="212" t="s">
        <v>74</v>
      </c>
      <c r="J24" s="213"/>
      <c r="K24" s="212" t="s">
        <v>75</v>
      </c>
      <c r="L24" s="213"/>
      <c r="M24" s="212" t="s">
        <v>76</v>
      </c>
      <c r="N24" s="213"/>
      <c r="O24" s="212" t="s">
        <v>77</v>
      </c>
      <c r="P24" s="197"/>
      <c r="T24" s="197"/>
      <c r="U24" s="245" t="s">
        <v>78</v>
      </c>
      <c r="V24" s="226"/>
      <c r="W24" s="245" t="s">
        <v>79</v>
      </c>
      <c r="X24" s="226"/>
      <c r="Y24" s="245" t="s">
        <v>53</v>
      </c>
      <c r="Z24" s="226"/>
      <c r="AA24" s="245" t="s">
        <v>26</v>
      </c>
      <c r="AB24" s="226"/>
      <c r="AC24" s="228" t="s">
        <v>80</v>
      </c>
      <c r="AD24" s="226"/>
      <c r="AE24" s="229" t="s">
        <v>80</v>
      </c>
      <c r="AF24" s="197"/>
    </row>
    <row r="25" spans="2:32" ht="14.25" customHeight="1">
      <c r="B25" s="197"/>
      <c r="C25" s="203"/>
      <c r="D25" s="197"/>
      <c r="E25" s="214">
        <v>-486645.33165710943</v>
      </c>
      <c r="F25" s="202" t="s">
        <v>17</v>
      </c>
      <c r="G25" s="214">
        <f>-SUM(G26:G30)</f>
        <v>50662.057691083726</v>
      </c>
      <c r="H25" s="202" t="s">
        <v>17</v>
      </c>
      <c r="I25" s="214">
        <f>-SUM(I26:I30)</f>
        <v>-50662.05769108375</v>
      </c>
      <c r="J25" s="202" t="s">
        <v>17</v>
      </c>
      <c r="K25" s="214">
        <v>-0.011870973525219597</v>
      </c>
      <c r="L25" s="202" t="s">
        <v>17</v>
      </c>
      <c r="M25" s="214">
        <v>0</v>
      </c>
      <c r="N25" s="202" t="s">
        <v>17</v>
      </c>
      <c r="O25" s="214">
        <v>340306.8153085104</v>
      </c>
      <c r="P25" s="197"/>
      <c r="T25" s="197"/>
      <c r="U25" s="246"/>
      <c r="V25" s="231" t="s">
        <v>17</v>
      </c>
      <c r="W25" s="246"/>
      <c r="X25" s="231" t="s">
        <v>17</v>
      </c>
      <c r="Y25" s="246"/>
      <c r="Z25" s="231" t="s">
        <v>17</v>
      </c>
      <c r="AA25" s="246">
        <v>0</v>
      </c>
      <c r="AB25" s="231" t="s">
        <v>17</v>
      </c>
      <c r="AC25" s="273"/>
      <c r="AD25" s="231" t="s">
        <v>17</v>
      </c>
      <c r="AE25" s="233">
        <v>0</v>
      </c>
      <c r="AF25" s="197"/>
    </row>
    <row r="26" spans="2:32" ht="14.25" customHeight="1" thickBot="1">
      <c r="B26" s="441" t="s">
        <v>100</v>
      </c>
      <c r="C26" s="259">
        <v>0.10410468337317828</v>
      </c>
      <c r="D26" s="204" t="s">
        <v>10</v>
      </c>
      <c r="E26" s="215">
        <v>170637.26005972517</v>
      </c>
      <c r="F26" s="202" t="s">
        <v>18</v>
      </c>
      <c r="G26" s="215">
        <v>-17764.13775919539</v>
      </c>
      <c r="H26" s="202" t="s">
        <v>18</v>
      </c>
      <c r="I26" s="215">
        <v>0</v>
      </c>
      <c r="J26" s="202" t="s">
        <v>18</v>
      </c>
      <c r="K26" s="215">
        <v>17763.973512039684</v>
      </c>
      <c r="L26" s="202" t="s">
        <v>18</v>
      </c>
      <c r="M26" s="215">
        <v>0</v>
      </c>
      <c r="N26" s="202" t="s">
        <v>18</v>
      </c>
      <c r="O26" s="215">
        <v>0</v>
      </c>
      <c r="P26" s="204" t="s">
        <v>10</v>
      </c>
      <c r="T26" s="435" t="s">
        <v>10</v>
      </c>
      <c r="U26" s="247">
        <v>1187729.888940967</v>
      </c>
      <c r="V26" s="231" t="s">
        <v>18</v>
      </c>
      <c r="W26" s="247">
        <v>1187730.0532200397</v>
      </c>
      <c r="X26" s="231" t="s">
        <v>18</v>
      </c>
      <c r="Y26" s="247">
        <v>1187730.0925539255</v>
      </c>
      <c r="Z26" s="231" t="s">
        <v>18</v>
      </c>
      <c r="AA26" s="247">
        <v>1187729.8424676822</v>
      </c>
      <c r="AB26" s="231" t="s">
        <v>18</v>
      </c>
      <c r="AC26" s="232">
        <f>AC15</f>
        <v>569143.3399234682</v>
      </c>
      <c r="AD26" s="231" t="s">
        <v>18</v>
      </c>
      <c r="AE26" s="235">
        <v>567668.7933131281</v>
      </c>
      <c r="AF26" s="204" t="s">
        <v>10</v>
      </c>
    </row>
    <row r="27" spans="2:32" ht="14.25" customHeight="1">
      <c r="B27" s="197"/>
      <c r="C27" s="203"/>
      <c r="D27" s="204" t="s">
        <v>11</v>
      </c>
      <c r="E27" s="216">
        <v>180136.28560270212</v>
      </c>
      <c r="F27" s="202" t="s">
        <v>21</v>
      </c>
      <c r="G27" s="216">
        <v>-18753.03080212756</v>
      </c>
      <c r="H27" s="202" t="s">
        <v>21</v>
      </c>
      <c r="I27" s="216">
        <v>0</v>
      </c>
      <c r="J27" s="202" t="s">
        <v>21</v>
      </c>
      <c r="K27" s="216">
        <v>18752.863122681567</v>
      </c>
      <c r="L27" s="202" t="s">
        <v>21</v>
      </c>
      <c r="M27" s="216">
        <v>0</v>
      </c>
      <c r="N27" s="202" t="s">
        <v>21</v>
      </c>
      <c r="O27" s="216">
        <v>0</v>
      </c>
      <c r="P27" s="204" t="s">
        <v>11</v>
      </c>
      <c r="T27" s="435" t="s">
        <v>11</v>
      </c>
      <c r="U27" s="248">
        <v>1014853.8184620459</v>
      </c>
      <c r="V27" s="231" t="s">
        <v>21</v>
      </c>
      <c r="W27" s="248">
        <v>1014853.8991494376</v>
      </c>
      <c r="X27" s="231" t="s">
        <v>21</v>
      </c>
      <c r="Y27" s="248">
        <v>1014854.1013474143</v>
      </c>
      <c r="Z27" s="231" t="s">
        <v>21</v>
      </c>
      <c r="AA27" s="248">
        <v>1014853.867347753</v>
      </c>
      <c r="AB27" s="231" t="s">
        <v>21</v>
      </c>
      <c r="AC27" s="232">
        <f>AC16</f>
        <v>484688.9871113832</v>
      </c>
      <c r="AD27" s="231" t="s">
        <v>21</v>
      </c>
      <c r="AE27" s="237">
        <v>485043.6231342504</v>
      </c>
      <c r="AF27" s="204" t="s">
        <v>11</v>
      </c>
    </row>
    <row r="28" spans="2:32" ht="14.25" customHeight="1" thickBot="1">
      <c r="B28" s="442" t="s">
        <v>101</v>
      </c>
      <c r="C28" s="272">
        <v>7.7397541593733985</v>
      </c>
      <c r="D28" s="204" t="s">
        <v>12</v>
      </c>
      <c r="E28" s="217">
        <v>135871.7859946821</v>
      </c>
      <c r="F28" s="202" t="s">
        <v>22</v>
      </c>
      <c r="G28" s="217">
        <v>-14144.889129760775</v>
      </c>
      <c r="H28" s="202" t="s">
        <v>22</v>
      </c>
      <c r="I28" s="217">
        <v>0</v>
      </c>
      <c r="J28" s="202" t="s">
        <v>22</v>
      </c>
      <c r="K28" s="217">
        <v>14144.763713839433</v>
      </c>
      <c r="L28" s="202" t="s">
        <v>22</v>
      </c>
      <c r="M28" s="217">
        <v>0</v>
      </c>
      <c r="N28" s="202" t="s">
        <v>22</v>
      </c>
      <c r="O28" s="217">
        <v>0</v>
      </c>
      <c r="P28" s="204" t="s">
        <v>12</v>
      </c>
      <c r="T28" s="435" t="s">
        <v>12</v>
      </c>
      <c r="U28" s="249">
        <v>917188.1778416018</v>
      </c>
      <c r="V28" s="231" t="s">
        <v>22</v>
      </c>
      <c r="W28" s="249">
        <v>917188.0862285721</v>
      </c>
      <c r="X28" s="231" t="s">
        <v>22</v>
      </c>
      <c r="Y28" s="249">
        <v>917188.4030517993</v>
      </c>
      <c r="Z28" s="231" t="s">
        <v>22</v>
      </c>
      <c r="AA28" s="249">
        <v>917188.211922517</v>
      </c>
      <c r="AB28" s="231" t="s">
        <v>22</v>
      </c>
      <c r="AC28" s="232">
        <f>AC17</f>
        <v>439414.61555029626</v>
      </c>
      <c r="AD28" s="231" t="s">
        <v>22</v>
      </c>
      <c r="AE28" s="239">
        <v>438364.8058235107</v>
      </c>
      <c r="AF28" s="204" t="s">
        <v>12</v>
      </c>
    </row>
    <row r="29" spans="2:32" ht="14.25" customHeight="1">
      <c r="B29" s="197"/>
      <c r="C29" s="203"/>
      <c r="D29" s="204" t="s">
        <v>13</v>
      </c>
      <c r="E29" s="216">
        <v>0</v>
      </c>
      <c r="F29" s="202" t="s">
        <v>19</v>
      </c>
      <c r="G29" s="216">
        <v>0</v>
      </c>
      <c r="H29" s="202" t="s">
        <v>19</v>
      </c>
      <c r="I29" s="216">
        <v>45471.52468162464</v>
      </c>
      <c r="J29" s="202" t="s">
        <v>19</v>
      </c>
      <c r="K29" s="216">
        <v>-45471.198133538535</v>
      </c>
      <c r="L29" s="202" t="s">
        <v>19</v>
      </c>
      <c r="M29" s="216">
        <v>-39463.77505391808</v>
      </c>
      <c r="N29" s="202" t="s">
        <v>19</v>
      </c>
      <c r="O29" s="216">
        <v>-305441.00277290645</v>
      </c>
      <c r="P29" s="204" t="s">
        <v>13</v>
      </c>
      <c r="T29" s="435" t="s">
        <v>13</v>
      </c>
      <c r="U29" s="248">
        <v>73863.6070904644</v>
      </c>
      <c r="V29" s="231" t="s">
        <v>19</v>
      </c>
      <c r="W29" s="248">
        <v>73863.41366933448</v>
      </c>
      <c r="X29" s="231" t="s">
        <v>19</v>
      </c>
      <c r="Y29" s="248">
        <v>73863.79074196045</v>
      </c>
      <c r="Z29" s="231" t="s">
        <v>19</v>
      </c>
      <c r="AA29" s="248">
        <v>73863.59803553704</v>
      </c>
      <c r="AB29" s="231" t="s">
        <v>19</v>
      </c>
      <c r="AC29" s="232">
        <f>AC18</f>
        <v>35372.73201326117</v>
      </c>
      <c r="AD29" s="231" t="s">
        <v>19</v>
      </c>
      <c r="AE29" s="237">
        <v>35302.59657401423</v>
      </c>
      <c r="AF29" s="204" t="s">
        <v>13</v>
      </c>
    </row>
    <row r="30" spans="2:32" ht="14.25" customHeight="1" thickBot="1">
      <c r="B30" s="444" t="s">
        <v>146</v>
      </c>
      <c r="C30" s="261">
        <f>-E25/O25</f>
        <v>1.4300193524362232</v>
      </c>
      <c r="D30" s="204" t="s">
        <v>14</v>
      </c>
      <c r="E30" s="218">
        <v>0</v>
      </c>
      <c r="F30" s="202" t="s">
        <v>20</v>
      </c>
      <c r="G30" s="218">
        <v>0</v>
      </c>
      <c r="H30" s="202" t="s">
        <v>20</v>
      </c>
      <c r="I30" s="218">
        <v>5190.533009459106</v>
      </c>
      <c r="J30" s="202" t="s">
        <v>20</v>
      </c>
      <c r="K30" s="218">
        <v>-5190.390344048625</v>
      </c>
      <c r="L30" s="202" t="s">
        <v>20</v>
      </c>
      <c r="M30" s="218">
        <v>-4504.70880186933</v>
      </c>
      <c r="N30" s="202" t="s">
        <v>20</v>
      </c>
      <c r="O30" s="218">
        <v>-34865.81253560394</v>
      </c>
      <c r="P30" s="204" t="s">
        <v>14</v>
      </c>
      <c r="T30" s="435" t="s">
        <v>14</v>
      </c>
      <c r="U30" s="250">
        <v>40924.85169753707</v>
      </c>
      <c r="V30" s="231" t="s">
        <v>20</v>
      </c>
      <c r="W30" s="250">
        <v>40924.615194430415</v>
      </c>
      <c r="X30" s="231" t="s">
        <v>20</v>
      </c>
      <c r="Y30" s="250">
        <v>40924.83495731681</v>
      </c>
      <c r="Z30" s="231" t="s">
        <v>20</v>
      </c>
      <c r="AA30" s="250">
        <v>40924.75579991614</v>
      </c>
      <c r="AB30" s="231" t="s">
        <v>20</v>
      </c>
      <c r="AC30" s="232">
        <f>AC19</f>
        <v>19599.401023568433</v>
      </c>
      <c r="AD30" s="231" t="s">
        <v>20</v>
      </c>
      <c r="AE30" s="241">
        <v>19559.686025661682</v>
      </c>
      <c r="AF30" s="204" t="s">
        <v>14</v>
      </c>
    </row>
    <row r="31" spans="2:32" ht="14.25" customHeight="1">
      <c r="B31" s="435" t="s">
        <v>86</v>
      </c>
      <c r="C31" s="197"/>
      <c r="D31" s="197"/>
      <c r="E31" s="219" t="s">
        <v>109</v>
      </c>
      <c r="F31" s="220"/>
      <c r="G31" s="219" t="s">
        <v>110</v>
      </c>
      <c r="H31" s="220"/>
      <c r="I31" s="219" t="s">
        <v>111</v>
      </c>
      <c r="J31" s="220"/>
      <c r="K31" s="221" t="s">
        <v>112</v>
      </c>
      <c r="L31" s="220"/>
      <c r="M31" s="219" t="s">
        <v>113</v>
      </c>
      <c r="N31" s="220"/>
      <c r="O31" s="219" t="s">
        <v>114</v>
      </c>
      <c r="P31" s="197"/>
      <c r="T31" s="197"/>
      <c r="U31" s="251" t="s">
        <v>85</v>
      </c>
      <c r="V31" s="226"/>
      <c r="W31" s="251" t="s">
        <v>85</v>
      </c>
      <c r="X31" s="226"/>
      <c r="Y31" s="251" t="s">
        <v>85</v>
      </c>
      <c r="Z31" s="226"/>
      <c r="AA31" s="251" t="s">
        <v>85</v>
      </c>
      <c r="AB31" s="226"/>
      <c r="AC31" s="243" t="s">
        <v>115</v>
      </c>
      <c r="AD31" s="226"/>
      <c r="AE31" s="244" t="s">
        <v>116</v>
      </c>
      <c r="AF31" s="197"/>
    </row>
    <row r="32" spans="2:32" ht="14.25" customHeight="1"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T32" s="197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197"/>
    </row>
    <row r="33" spans="2:3" ht="14.25" customHeight="1">
      <c r="B33" s="198" t="s">
        <v>44</v>
      </c>
      <c r="C33" s="197"/>
    </row>
    <row r="34" spans="2:32" ht="14.25" customHeight="1">
      <c r="B34" s="197"/>
      <c r="C34" s="197"/>
      <c r="D34" s="197"/>
      <c r="E34" s="263" t="s">
        <v>10</v>
      </c>
      <c r="F34" s="222"/>
      <c r="G34" s="270"/>
      <c r="H34" s="263" t="s">
        <v>68</v>
      </c>
      <c r="I34" s="270"/>
      <c r="J34" s="222"/>
      <c r="K34" s="263" t="s">
        <v>69</v>
      </c>
      <c r="L34" s="222"/>
      <c r="M34" s="263" t="s">
        <v>70</v>
      </c>
      <c r="N34" s="222"/>
      <c r="O34" s="263" t="s">
        <v>71</v>
      </c>
      <c r="P34" s="197"/>
      <c r="T34" s="197"/>
      <c r="U34" s="226"/>
      <c r="V34" s="226"/>
      <c r="W34" s="226"/>
      <c r="X34" s="226"/>
      <c r="Y34" s="226"/>
      <c r="Z34" s="226"/>
      <c r="AA34" s="429" t="s">
        <v>148</v>
      </c>
      <c r="AB34" s="226"/>
      <c r="AC34" s="226"/>
      <c r="AD34" s="226"/>
      <c r="AE34" s="226"/>
      <c r="AF34" s="197"/>
    </row>
    <row r="35" spans="2:32" ht="14.25" customHeight="1" thickBot="1">
      <c r="B35" s="440" t="s">
        <v>117</v>
      </c>
      <c r="C35" s="262">
        <v>1.9616630092829237</v>
      </c>
      <c r="D35" s="197"/>
      <c r="E35" s="263" t="s">
        <v>72</v>
      </c>
      <c r="F35" s="222"/>
      <c r="G35" s="263" t="s">
        <v>73</v>
      </c>
      <c r="H35" s="222"/>
      <c r="I35" s="263" t="s">
        <v>74</v>
      </c>
      <c r="J35" s="222"/>
      <c r="K35" s="263" t="s">
        <v>75</v>
      </c>
      <c r="L35" s="222"/>
      <c r="M35" s="263" t="s">
        <v>76</v>
      </c>
      <c r="N35" s="222"/>
      <c r="O35" s="263" t="s">
        <v>77</v>
      </c>
      <c r="P35" s="197"/>
      <c r="T35" s="197"/>
      <c r="U35" s="252" t="s">
        <v>78</v>
      </c>
      <c r="V35" s="226"/>
      <c r="W35" s="252" t="s">
        <v>79</v>
      </c>
      <c r="X35" s="226"/>
      <c r="Y35" s="252" t="s">
        <v>53</v>
      </c>
      <c r="Z35" s="226"/>
      <c r="AA35" s="252" t="s">
        <v>26</v>
      </c>
      <c r="AB35" s="226"/>
      <c r="AC35" s="228" t="s">
        <v>80</v>
      </c>
      <c r="AD35" s="226"/>
      <c r="AE35" s="229" t="s">
        <v>80</v>
      </c>
      <c r="AF35" s="197"/>
    </row>
    <row r="36" spans="2:32" ht="14.25" customHeight="1">
      <c r="B36" s="197"/>
      <c r="C36" s="203"/>
      <c r="D36" s="197"/>
      <c r="E36" s="264">
        <v>-427617.8977493413</v>
      </c>
      <c r="F36" s="202" t="s">
        <v>17</v>
      </c>
      <c r="G36" s="264">
        <f>-SUM(G37:G41)</f>
        <v>41693.83108863355</v>
      </c>
      <c r="H36" s="202" t="s">
        <v>17</v>
      </c>
      <c r="I36" s="264">
        <f>-SUM(I37:I41)</f>
        <v>-41693.83108863356</v>
      </c>
      <c r="J36" s="202" t="s">
        <v>17</v>
      </c>
      <c r="K36" s="264">
        <v>0.009845188302278984</v>
      </c>
      <c r="L36" s="202" t="s">
        <v>17</v>
      </c>
      <c r="M36" s="264">
        <v>0</v>
      </c>
      <c r="N36" s="202" t="s">
        <v>17</v>
      </c>
      <c r="O36" s="264">
        <v>336275.35205910826</v>
      </c>
      <c r="P36" s="197"/>
      <c r="T36" s="197"/>
      <c r="U36" s="253"/>
      <c r="V36" s="231" t="s">
        <v>17</v>
      </c>
      <c r="W36" s="253"/>
      <c r="X36" s="231" t="s">
        <v>17</v>
      </c>
      <c r="Y36" s="253"/>
      <c r="Z36" s="231" t="s">
        <v>17</v>
      </c>
      <c r="AA36" s="253">
        <v>0</v>
      </c>
      <c r="AB36" s="231" t="s">
        <v>17</v>
      </c>
      <c r="AC36" s="273"/>
      <c r="AD36" s="231" t="s">
        <v>17</v>
      </c>
      <c r="AE36" s="233">
        <v>0</v>
      </c>
      <c r="AF36" s="197"/>
    </row>
    <row r="37" spans="2:32" ht="14.25" customHeight="1" thickBot="1">
      <c r="B37" s="441" t="s">
        <v>100</v>
      </c>
      <c r="C37" s="259">
        <v>0.09750254085441652</v>
      </c>
      <c r="D37" s="204" t="s">
        <v>10</v>
      </c>
      <c r="E37" s="265">
        <v>170816.51836891612</v>
      </c>
      <c r="F37" s="202" t="s">
        <v>18</v>
      </c>
      <c r="G37" s="265">
        <v>-16655.044376086444</v>
      </c>
      <c r="H37" s="202" t="s">
        <v>18</v>
      </c>
      <c r="I37" s="265">
        <v>0</v>
      </c>
      <c r="J37" s="202" t="s">
        <v>18</v>
      </c>
      <c r="K37" s="265">
        <v>16654.854854881796</v>
      </c>
      <c r="L37" s="202" t="s">
        <v>18</v>
      </c>
      <c r="M37" s="265">
        <v>0</v>
      </c>
      <c r="N37" s="202" t="s">
        <v>18</v>
      </c>
      <c r="O37" s="265">
        <v>0</v>
      </c>
      <c r="P37" s="204" t="s">
        <v>10</v>
      </c>
      <c r="T37" s="435" t="s">
        <v>10</v>
      </c>
      <c r="U37" s="254">
        <v>1113574.6792368994</v>
      </c>
      <c r="V37" s="231" t="s">
        <v>18</v>
      </c>
      <c r="W37" s="254">
        <v>1113574.873366637</v>
      </c>
      <c r="X37" s="231" t="s">
        <v>18</v>
      </c>
      <c r="Y37" s="254">
        <v>1113574.9102447364</v>
      </c>
      <c r="Z37" s="231" t="s">
        <v>18</v>
      </c>
      <c r="AA37" s="254">
        <v>1113574.6758724472</v>
      </c>
      <c r="AB37" s="231" t="s">
        <v>18</v>
      </c>
      <c r="AC37" s="232">
        <f>AC26</f>
        <v>569143.3399234682</v>
      </c>
      <c r="AD37" s="231" t="s">
        <v>18</v>
      </c>
      <c r="AE37" s="235">
        <v>567668.7933131281</v>
      </c>
      <c r="AF37" s="204" t="s">
        <v>10</v>
      </c>
    </row>
    <row r="38" spans="2:32" ht="14.25" customHeight="1">
      <c r="B38" s="197"/>
      <c r="C38" s="203"/>
      <c r="D38" s="204" t="s">
        <v>11</v>
      </c>
      <c r="E38" s="266">
        <v>143345.71657229052</v>
      </c>
      <c r="F38" s="202" t="s">
        <v>21</v>
      </c>
      <c r="G38" s="266">
        <v>-13976.571433721623</v>
      </c>
      <c r="H38" s="202" t="s">
        <v>21</v>
      </c>
      <c r="I38" s="266">
        <v>0</v>
      </c>
      <c r="J38" s="202" t="s">
        <v>21</v>
      </c>
      <c r="K38" s="266">
        <v>13976.41484934428</v>
      </c>
      <c r="L38" s="202" t="s">
        <v>21</v>
      </c>
      <c r="M38" s="266">
        <v>0</v>
      </c>
      <c r="N38" s="202" t="s">
        <v>21</v>
      </c>
      <c r="O38" s="266">
        <v>0</v>
      </c>
      <c r="P38" s="204" t="s">
        <v>11</v>
      </c>
      <c r="T38" s="435" t="s">
        <v>11</v>
      </c>
      <c r="U38" s="255">
        <v>948045.7685561103</v>
      </c>
      <c r="V38" s="231" t="s">
        <v>21</v>
      </c>
      <c r="W38" s="255">
        <v>948045.8644720871</v>
      </c>
      <c r="X38" s="231" t="s">
        <v>21</v>
      </c>
      <c r="Y38" s="255">
        <v>948045.9839195415</v>
      </c>
      <c r="Z38" s="231" t="s">
        <v>21</v>
      </c>
      <c r="AA38" s="255">
        <v>948045.7867556965</v>
      </c>
      <c r="AB38" s="231" t="s">
        <v>21</v>
      </c>
      <c r="AC38" s="232">
        <f>AC27</f>
        <v>484688.9871113832</v>
      </c>
      <c r="AD38" s="231" t="s">
        <v>21</v>
      </c>
      <c r="AE38" s="237">
        <v>483286.8132731119</v>
      </c>
      <c r="AF38" s="204" t="s">
        <v>11</v>
      </c>
    </row>
    <row r="39" spans="2:32" ht="14.25" customHeight="1" thickBot="1">
      <c r="B39" s="442" t="s">
        <v>101</v>
      </c>
      <c r="C39" s="272">
        <v>5.9038609950205805</v>
      </c>
      <c r="D39" s="204" t="s">
        <v>12</v>
      </c>
      <c r="E39" s="267">
        <v>113455.66280813466</v>
      </c>
      <c r="F39" s="202" t="s">
        <v>22</v>
      </c>
      <c r="G39" s="267">
        <v>-11062.215278825486</v>
      </c>
      <c r="H39" s="202" t="s">
        <v>22</v>
      </c>
      <c r="I39" s="267">
        <v>0</v>
      </c>
      <c r="J39" s="202" t="s">
        <v>22</v>
      </c>
      <c r="K39" s="267">
        <v>11062.092933739674</v>
      </c>
      <c r="L39" s="202" t="s">
        <v>22</v>
      </c>
      <c r="M39" s="267">
        <v>0</v>
      </c>
      <c r="N39" s="202" t="s">
        <v>22</v>
      </c>
      <c r="O39" s="267">
        <v>0</v>
      </c>
      <c r="P39" s="204" t="s">
        <v>12</v>
      </c>
      <c r="T39" s="435" t="s">
        <v>12</v>
      </c>
      <c r="U39" s="256">
        <v>857641.5803943479</v>
      </c>
      <c r="V39" s="231" t="s">
        <v>22</v>
      </c>
      <c r="W39" s="256">
        <v>857641.5030401858</v>
      </c>
      <c r="X39" s="231" t="s">
        <v>22</v>
      </c>
      <c r="Y39" s="256">
        <v>857641.7648150672</v>
      </c>
      <c r="Z39" s="231" t="s">
        <v>22</v>
      </c>
      <c r="AA39" s="256">
        <v>857641.6004437552</v>
      </c>
      <c r="AB39" s="231" t="s">
        <v>22</v>
      </c>
      <c r="AC39" s="232">
        <f>AC28</f>
        <v>439414.61555029626</v>
      </c>
      <c r="AD39" s="231" t="s">
        <v>22</v>
      </c>
      <c r="AE39" s="239">
        <v>437201.24148830865</v>
      </c>
      <c r="AF39" s="204" t="s">
        <v>12</v>
      </c>
    </row>
    <row r="40" spans="2:32" ht="14.25" customHeight="1">
      <c r="B40" s="197"/>
      <c r="C40" s="203"/>
      <c r="D40" s="204" t="s">
        <v>13</v>
      </c>
      <c r="E40" s="266">
        <v>0</v>
      </c>
      <c r="F40" s="202" t="s">
        <v>19</v>
      </c>
      <c r="G40" s="266">
        <v>0</v>
      </c>
      <c r="H40" s="202" t="s">
        <v>19</v>
      </c>
      <c r="I40" s="266">
        <v>37384.83520313006</v>
      </c>
      <c r="J40" s="202" t="s">
        <v>19</v>
      </c>
      <c r="K40" s="266">
        <v>-37384.51024328903</v>
      </c>
      <c r="L40" s="202" t="s">
        <v>19</v>
      </c>
      <c r="M40" s="266">
        <v>-51071.83492231933</v>
      </c>
      <c r="N40" s="202" t="s">
        <v>19</v>
      </c>
      <c r="O40" s="266">
        <v>-301521.7900441593</v>
      </c>
      <c r="P40" s="204" t="s">
        <v>13</v>
      </c>
      <c r="T40" s="435" t="s">
        <v>13</v>
      </c>
      <c r="U40" s="255">
        <v>69178.37718863289</v>
      </c>
      <c r="V40" s="231" t="s">
        <v>19</v>
      </c>
      <c r="W40" s="255">
        <v>69178.18181649454</v>
      </c>
      <c r="X40" s="231" t="s">
        <v>19</v>
      </c>
      <c r="Y40" s="255">
        <v>69178.53502012014</v>
      </c>
      <c r="Z40" s="231" t="s">
        <v>19</v>
      </c>
      <c r="AA40" s="255">
        <v>69178.36159880664</v>
      </c>
      <c r="AB40" s="231" t="s">
        <v>19</v>
      </c>
      <c r="AC40" s="232">
        <f>AC29</f>
        <v>35372.73201326117</v>
      </c>
      <c r="AD40" s="231" t="s">
        <v>19</v>
      </c>
      <c r="AE40" s="237">
        <v>35265.06922398577</v>
      </c>
      <c r="AF40" s="204" t="s">
        <v>13</v>
      </c>
    </row>
    <row r="41" spans="2:32" ht="14.25" customHeight="1" thickBot="1">
      <c r="B41" s="443" t="s">
        <v>147</v>
      </c>
      <c r="C41" s="262">
        <f>-E36/O36</f>
        <v>1.2716302135464792</v>
      </c>
      <c r="D41" s="204" t="s">
        <v>14</v>
      </c>
      <c r="E41" s="268">
        <v>0</v>
      </c>
      <c r="F41" s="202" t="s">
        <v>20</v>
      </c>
      <c r="G41" s="268">
        <v>0</v>
      </c>
      <c r="H41" s="202" t="s">
        <v>20</v>
      </c>
      <c r="I41" s="268">
        <v>4308.995885503503</v>
      </c>
      <c r="J41" s="202" t="s">
        <v>20</v>
      </c>
      <c r="K41" s="268">
        <v>-4308.862239865026</v>
      </c>
      <c r="L41" s="202" t="s">
        <v>20</v>
      </c>
      <c r="M41" s="268">
        <v>-5886.528017795</v>
      </c>
      <c r="N41" s="202" t="s">
        <v>20</v>
      </c>
      <c r="O41" s="268">
        <v>-34753.562014949</v>
      </c>
      <c r="P41" s="204" t="s">
        <v>14</v>
      </c>
      <c r="T41" s="435" t="s">
        <v>14</v>
      </c>
      <c r="U41" s="257">
        <v>38341.60789761299</v>
      </c>
      <c r="V41" s="231" t="s">
        <v>20</v>
      </c>
      <c r="W41" s="257">
        <v>38341.39372345663</v>
      </c>
      <c r="X41" s="231" t="s">
        <v>20</v>
      </c>
      <c r="Y41" s="257">
        <v>38341.60062990073</v>
      </c>
      <c r="Z41" s="231" t="s">
        <v>20</v>
      </c>
      <c r="AA41" s="257">
        <v>38341.52662872781</v>
      </c>
      <c r="AB41" s="231" t="s">
        <v>20</v>
      </c>
      <c r="AC41" s="232">
        <f>AC30</f>
        <v>19599.401023568433</v>
      </c>
      <c r="AD41" s="231" t="s">
        <v>20</v>
      </c>
      <c r="AE41" s="241">
        <v>19545.351847905895</v>
      </c>
      <c r="AF41" s="204" t="s">
        <v>14</v>
      </c>
    </row>
    <row r="42" spans="2:32" ht="14.25" customHeight="1">
      <c r="B42" s="435" t="s">
        <v>86</v>
      </c>
      <c r="C42" s="197"/>
      <c r="D42" s="197"/>
      <c r="E42" s="269" t="s">
        <v>118</v>
      </c>
      <c r="F42" s="223"/>
      <c r="G42" s="269" t="s">
        <v>119</v>
      </c>
      <c r="H42" s="223"/>
      <c r="I42" s="269" t="s">
        <v>120</v>
      </c>
      <c r="J42" s="223"/>
      <c r="K42" s="271" t="s">
        <v>121</v>
      </c>
      <c r="L42" s="223"/>
      <c r="M42" s="269" t="s">
        <v>122</v>
      </c>
      <c r="N42" s="223"/>
      <c r="O42" s="269" t="s">
        <v>123</v>
      </c>
      <c r="P42" s="197"/>
      <c r="T42" s="197"/>
      <c r="U42" s="258" t="s">
        <v>83</v>
      </c>
      <c r="V42" s="226"/>
      <c r="W42" s="258" t="s">
        <v>83</v>
      </c>
      <c r="X42" s="226"/>
      <c r="Y42" s="258" t="s">
        <v>83</v>
      </c>
      <c r="Z42" s="226"/>
      <c r="AA42" s="258" t="s">
        <v>83</v>
      </c>
      <c r="AB42" s="226"/>
      <c r="AC42" s="243" t="s">
        <v>115</v>
      </c>
      <c r="AD42" s="226"/>
      <c r="AE42" s="244" t="s">
        <v>116</v>
      </c>
      <c r="AF42" s="197"/>
    </row>
    <row r="43" spans="2:16" ht="14.25" customHeigh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</row>
    <row r="44" spans="2:16" ht="14.25" customHeight="1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sheetProtection selectLockedCells="1" selectUnlockedCells="1"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SFEcon</dc:creator>
  <cp:keywords/>
  <dc:description/>
  <cp:lastModifiedBy>SFEcon</cp:lastModifiedBy>
  <dcterms:created xsi:type="dcterms:W3CDTF">2014-03-26T17:36:04Z</dcterms:created>
  <dcterms:modified xsi:type="dcterms:W3CDTF">2015-07-16T03:49:12Z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